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1" activeTab="9"/>
  </bookViews>
  <sheets>
    <sheet name="foxz" sheetId="10" state="veryHidden" r:id=""/>
    <sheet name="69" sheetId="1" r:id="rId1"/>
    <sheet name="70" sheetId="2" r:id="rId2"/>
    <sheet name="71" sheetId="3" r:id="rId3"/>
    <sheet name="72" sheetId="4" r:id="rId4"/>
    <sheet name="73" sheetId="5" r:id="rId5"/>
    <sheet name="74" sheetId="6" r:id="rId6"/>
    <sheet name="75" sheetId="7" r:id="rId7"/>
    <sheet name="76" sheetId="8" r:id="rId8"/>
    <sheet name="77" sheetId="9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9" l="1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13" i="9"/>
  <c r="F14" i="9"/>
  <c r="D14" i="9" s="1"/>
  <c r="F15" i="9"/>
  <c r="F16" i="9"/>
  <c r="F17" i="9"/>
  <c r="D17" i="9" s="1"/>
  <c r="F18" i="9"/>
  <c r="D18" i="9" s="1"/>
  <c r="F19" i="9"/>
  <c r="F20" i="9"/>
  <c r="D20" i="9" s="1"/>
  <c r="F21" i="9"/>
  <c r="D21" i="9" s="1"/>
  <c r="F22" i="9"/>
  <c r="D22" i="9" s="1"/>
  <c r="F23" i="9"/>
  <c r="F24" i="9"/>
  <c r="F25" i="9"/>
  <c r="D25" i="9" s="1"/>
  <c r="F26" i="9"/>
  <c r="D26" i="9" s="1"/>
  <c r="F27" i="9"/>
  <c r="F28" i="9"/>
  <c r="D28" i="9" s="1"/>
  <c r="F29" i="9"/>
  <c r="D29" i="9" s="1"/>
  <c r="F13" i="9"/>
  <c r="D15" i="9"/>
  <c r="D16" i="9"/>
  <c r="D19" i="9"/>
  <c r="D23" i="9"/>
  <c r="D24" i="9"/>
  <c r="D27" i="9"/>
  <c r="E12" i="9"/>
  <c r="H12" i="9"/>
  <c r="I12" i="9"/>
  <c r="C12" i="9"/>
  <c r="J12" i="9" l="1"/>
  <c r="G12" i="9"/>
  <c r="F12" i="9"/>
  <c r="D13" i="9"/>
  <c r="D12" i="9" s="1"/>
  <c r="C15" i="8" l="1"/>
  <c r="C16" i="8"/>
  <c r="C17" i="8"/>
  <c r="C18" i="8"/>
  <c r="C19" i="8"/>
  <c r="C20" i="8"/>
  <c r="C21" i="8"/>
  <c r="C22" i="8"/>
  <c r="C23" i="8"/>
  <c r="C13" i="8"/>
  <c r="C14" i="8"/>
  <c r="D12" i="8" l="1"/>
  <c r="E12" i="8"/>
  <c r="F12" i="8"/>
  <c r="G12" i="8"/>
  <c r="H12" i="8"/>
  <c r="I12" i="8"/>
  <c r="J12" i="8"/>
  <c r="K12" i="8"/>
  <c r="L12" i="8"/>
  <c r="M12" i="8"/>
  <c r="N12" i="8"/>
  <c r="O12" i="8"/>
  <c r="K14" i="7" l="1"/>
  <c r="L14" i="7"/>
  <c r="D14" i="7"/>
  <c r="N14" i="7"/>
  <c r="M14" i="7"/>
  <c r="C14" i="7" l="1"/>
  <c r="D13" i="7"/>
  <c r="E13" i="7"/>
  <c r="F13" i="7"/>
  <c r="G13" i="7"/>
  <c r="H13" i="7"/>
  <c r="I13" i="7"/>
  <c r="J13" i="7"/>
  <c r="K13" i="7"/>
  <c r="L13" i="7"/>
  <c r="M13" i="7"/>
  <c r="N13" i="7"/>
  <c r="O13" i="7"/>
  <c r="D13" i="6"/>
  <c r="D12" i="6" s="1"/>
  <c r="E13" i="6"/>
  <c r="E12" i="6" s="1"/>
  <c r="F13" i="6"/>
  <c r="F12" i="6" s="1"/>
  <c r="G13" i="6"/>
  <c r="G12" i="6" s="1"/>
  <c r="H13" i="6"/>
  <c r="H12" i="6" s="1"/>
  <c r="I13" i="6"/>
  <c r="I12" i="6" s="1"/>
  <c r="J13" i="6"/>
  <c r="J12" i="6" s="1"/>
  <c r="K13" i="6"/>
  <c r="K12" i="6" s="1"/>
  <c r="C24" i="6"/>
  <c r="C25" i="6"/>
  <c r="C13" i="7" l="1"/>
  <c r="C17" i="6"/>
  <c r="C18" i="6"/>
  <c r="C19" i="6"/>
  <c r="C20" i="6"/>
  <c r="C21" i="6"/>
  <c r="C15" i="6"/>
  <c r="C16" i="6"/>
  <c r="C22" i="6"/>
  <c r="C23" i="6"/>
  <c r="C14" i="6"/>
  <c r="C38" i="5"/>
  <c r="E23" i="4"/>
  <c r="D23" i="4"/>
  <c r="C28" i="4"/>
  <c r="C13" i="6" l="1"/>
  <c r="C12" i="6" s="1"/>
  <c r="C28" i="5"/>
  <c r="C25" i="5"/>
  <c r="C17" i="5"/>
  <c r="C24" i="5"/>
  <c r="C15" i="5" l="1"/>
  <c r="C14" i="5" s="1"/>
  <c r="C12" i="5" s="1"/>
  <c r="C11" i="5"/>
  <c r="C23" i="4"/>
  <c r="C27" i="4"/>
  <c r="C25" i="4"/>
  <c r="C15" i="4"/>
  <c r="C17" i="4"/>
  <c r="C20" i="4"/>
  <c r="C10" i="5" l="1"/>
  <c r="D14" i="4"/>
  <c r="E14" i="4"/>
  <c r="C14" i="4"/>
  <c r="C13" i="4" s="1"/>
  <c r="D29" i="3"/>
  <c r="D33" i="3"/>
  <c r="D28" i="3"/>
  <c r="D24" i="3"/>
  <c r="D18" i="3"/>
  <c r="C18" i="3"/>
  <c r="E13" i="4" l="1"/>
  <c r="E12" i="4" s="1"/>
  <c r="D13" i="4"/>
  <c r="D12" i="4" s="1"/>
  <c r="C12" i="4"/>
  <c r="D15" i="3"/>
  <c r="D12" i="3" s="1"/>
  <c r="D11" i="3" s="1"/>
  <c r="C15" i="3"/>
  <c r="C12" i="3" s="1"/>
  <c r="C11" i="3" s="1"/>
  <c r="C13" i="2"/>
  <c r="C26" i="2"/>
  <c r="C24" i="2" s="1"/>
  <c r="C19" i="2"/>
  <c r="C17" i="2" s="1"/>
  <c r="C10" i="2" l="1"/>
  <c r="C12" i="2"/>
  <c r="C22" i="1"/>
  <c r="C23" i="1" l="1"/>
  <c r="C21" i="1"/>
  <c r="C13" i="1"/>
  <c r="C25" i="1" l="1"/>
  <c r="C20" i="1"/>
  <c r="C19" i="1" s="1"/>
  <c r="C14" i="1"/>
  <c r="C11" i="1"/>
  <c r="C10" i="1" s="1"/>
  <c r="C12" i="8"/>
</calcChain>
</file>

<file path=xl/sharedStrings.xml><?xml version="1.0" encoding="utf-8"?>
<sst xmlns="http://schemas.openxmlformats.org/spreadsheetml/2006/main" count="386" uniqueCount="205">
  <si>
    <t>Đơn vị: Triệu đồng</t>
  </si>
  <si>
    <t>STT</t>
  </si>
  <si>
    <t>NỘI DUNG</t>
  </si>
  <si>
    <t>Dự toán</t>
  </si>
  <si>
    <t>A</t>
  </si>
  <si>
    <t>TỔNG NGUỒN THU NGÂN SÁCH HUYỆN</t>
  </si>
  <si>
    <t>I</t>
  </si>
  <si>
    <t>Thu ngân sách huyện được hưởng theo phân cấp</t>
  </si>
  <si>
    <t>-</t>
  </si>
  <si>
    <t>Thu ngân sách huyện hưởng 100%</t>
  </si>
  <si>
    <t xml:space="preserve">Thu ngân sách huyện hưởng từ các khoản thu phân chia </t>
  </si>
  <si>
    <t>II</t>
  </si>
  <si>
    <t>Thu bổ sung từ ngân sách cấp trên</t>
  </si>
  <si>
    <t>Thu bổ sung cân đối</t>
  </si>
  <si>
    <t>Thu bổ sung có mục tiêu</t>
  </si>
  <si>
    <t>III</t>
  </si>
  <si>
    <t>Thu kết dư</t>
  </si>
  <si>
    <t>IV</t>
  </si>
  <si>
    <t>Thu chuyển nguồn từ năm trước chuyển sang</t>
  </si>
  <si>
    <t>B</t>
  </si>
  <si>
    <t>TỔNG CHI NGÂN SÁCH HUYỆN</t>
  </si>
  <si>
    <t> I</t>
  </si>
  <si>
    <t>Tổng chi cân đối ngân sách huyện</t>
  </si>
  <si>
    <t>Chi đầu tư phát triển</t>
  </si>
  <si>
    <t>Chi thường xuyên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</si>
  <si>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</si>
  <si>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</si>
  <si>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</si>
  <si>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</si>
  <si>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</si>
  <si>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</si>
  <si>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 xml:space="preserve">Dự toán </t>
  </si>
  <si>
    <t>NGÂN SÁCH CẤP HUYỆN</t>
  </si>
  <si>
    <t>Nguồn thu ngân sách</t>
  </si>
  <si>
    <t>Thu ngân sách được hưởng theo phân cấp</t>
  </si>
  <si>
    <t>Chi ngân sách</t>
  </si>
  <si>
    <t>Chi thuộc nhiệm vụ của ngân sách cấp huyện</t>
  </si>
  <si>
    <t>Chi bổ sung cho ngân sách xã</t>
  </si>
  <si>
    <t> -</t>
  </si>
  <si>
    <t>Chi bổ sung cân đối</t>
  </si>
  <si>
    <t>Chi bổ sung có mục tiêu</t>
  </si>
  <si>
    <t>NGÂN SÁCH XÃ</t>
  </si>
  <si>
    <t>Thu bổ sung từ ngân sách cấp huyện</t>
  </si>
  <si>
    <t>- </t>
  </si>
  <si>
    <t>Tổng thu NSNN</t>
  </si>
  <si>
    <t>Thu NS huyện</t>
  </si>
  <si>
    <t>TỔNG THU NGÂN SÁCH NHÀ NƯỚC</t>
  </si>
  <si>
    <t>Thu nội địa</t>
  </si>
  <si>
    <t>Thu từ khu vực DNNN do Trung ương quản lý</t>
  </si>
  <si>
    <t>(Chi tiết theo sắc thuế)</t>
  </si>
  <si>
    <t xml:space="preserve">Thu từ khu vực DNNN do Địa phương quản lý </t>
  </si>
  <si>
    <t xml:space="preserve">Thu từ khu vực doanh nghiệp có vốn đầu tư nước ngoài </t>
  </si>
  <si>
    <t xml:space="preserve">Thu từ khu vực kinh tế ngoài quốc doanh </t>
  </si>
  <si>
    <t>Thuế thu nhập cá nhân</t>
  </si>
  <si>
    <t>Thuế bảo vệ môi trường</t>
  </si>
  <si>
    <t>Lệ phí trước bạ</t>
  </si>
  <si>
    <t>Thu phí, lệ phí</t>
  </si>
  <si>
    <t>Thuế sử dụng đất nông nghiệp</t>
  </si>
  <si>
    <t>Thuế sử dụng đất phi nông nghiệp</t>
  </si>
  <si>
    <t>Tiền cho thuê đất, thuê mặt nước</t>
  </si>
  <si>
    <t>Thu tiền sử dụng đất</t>
  </si>
  <si>
    <t>Tiền cho thuê và tiền bán nhà ở thuộc sở hữu nhà nước</t>
  </si>
  <si>
    <t xml:space="preserve">Thu từ hoạt động xổ số kiến thiết </t>
  </si>
  <si>
    <t>Thu tiền cấp quyền khai thác khoáng sản</t>
  </si>
  <si>
    <t>Thu khác ngân sách</t>
  </si>
  <si>
    <t>Thu từ quỹ đất công ích, hoa lợi công sản khác</t>
  </si>
  <si>
    <t>Thu viện trợ</t>
  </si>
  <si>
    <t>Nội dung</t>
  </si>
  <si>
    <t>Ngân sách huyện</t>
  </si>
  <si>
    <t xml:space="preserve">Chia ra </t>
  </si>
  <si>
    <t>Ngân sách cấp huyện</t>
  </si>
  <si>
    <t>CHI CÂN ĐỐI NGÂN SÁCH HUYỆN</t>
  </si>
  <si>
    <t>Chi đầu tư cho các dự án</t>
  </si>
  <si>
    <t>Trong đó chia theo lĩnh vực:</t>
  </si>
  <si>
    <t>Chi giáo dục - đào tạo và dạy nghề</t>
  </si>
  <si>
    <t>Chi khoa học và công nghệ</t>
  </si>
  <si>
    <t>Trong đó chia theo nguồn vốn:</t>
  </si>
  <si>
    <t>Chi đầu tư từ nguồn thu tiền sử dụng đất</t>
  </si>
  <si>
    <t>Chi đầu tư từ nguồn thu xổ số kiến thiết</t>
  </si>
  <si>
    <t>Chi đầu tư phát triển khác</t>
  </si>
  <si>
    <t>Trong đó:</t>
  </si>
  <si>
    <t>CHI CÁC CHƯƠNG TRÌNH MỤC TIÊU</t>
  </si>
  <si>
    <t>(Chi tiết theo từng chương trình mục tiêu quốc gia)</t>
  </si>
  <si>
    <t>(Chi tiết theo từng chương trình mục tiêu nhiệm vụ)</t>
  </si>
  <si>
    <t>C</t>
  </si>
  <si>
    <t>CHI CHUYỂN NGUỒN SANG NĂM SAU</t>
  </si>
  <si>
    <t xml:space="preserve">CHI BỔ SUNG CÂN ĐỐI CHO NGÂN SÁCH XÃ </t>
  </si>
  <si>
    <t>CHI NGÂN SÁCH CẤP HUYỆN THEO LĨNH VỰC</t>
  </si>
  <si>
    <t>1.1</t>
  </si>
  <si>
    <t>1.2</t>
  </si>
  <si>
    <t>1.3</t>
  </si>
  <si>
    <t>Chi y tế, dân số và gia đình</t>
  </si>
  <si>
    <t>1.4</t>
  </si>
  <si>
    <t>Chi văn hóa thông tin</t>
  </si>
  <si>
    <t>1.5</t>
  </si>
  <si>
    <t>Chi phát thanh, truyền hình, thông tấn</t>
  </si>
  <si>
    <t>1.6</t>
  </si>
  <si>
    <t>Chi thể dục thể thao</t>
  </si>
  <si>
    <t>1.7</t>
  </si>
  <si>
    <t>Chi bảo vệ môi trường</t>
  </si>
  <si>
    <t>1.8</t>
  </si>
  <si>
    <t>Chi các hoạt động kinh tế</t>
  </si>
  <si>
    <t>1.9</t>
  </si>
  <si>
    <t>Chi hoạt động của cơ quan quản lý hành chính, đảng, đoàn thể</t>
  </si>
  <si>
    <t>1.10</t>
  </si>
  <si>
    <t>Chi bảo đảm xã hội</t>
  </si>
  <si>
    <t>Chi hoạt động của cơ quan quản lý nhà nước, đảng, đoàn thể</t>
  </si>
  <si>
    <t xml:space="preserve">Dự phòng ngân sách </t>
  </si>
  <si>
    <t xml:space="preserve">Chi tạo nguồn, điều chỉnh tiền lương </t>
  </si>
  <si>
    <t>TÊN ĐƠN VỊ</t>
  </si>
  <si>
    <t xml:space="preserve">TỔNG SỐ </t>
  </si>
  <si>
    <t>CHI ĐẦU TƯ PHÁT TRIỂN (KHÔNG KỂ CHƯƠNG TRÌNH MỤC TIÊU QUỐC GIA)</t>
  </si>
  <si>
    <t>CHI THƯỜNG XUYÊN (KHÔNG KỂ CHƯƠNG TRÌNH MỤC TIÊU QUỐC GIA)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</si>
  <si>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</si>
  <si>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</si>
  <si>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</si>
  <si>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</si>
  <si>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SỐ</t>
  </si>
  <si>
    <t>CHI ĐẦU TƯ PHÁT TRIỂN</t>
  </si>
  <si>
    <t>CHI THƯỜNG XUYÊN</t>
  </si>
  <si>
    <t>CÁC CƠ QUAN, TỔ CHỨC</t>
  </si>
  <si>
    <t xml:space="preserve">CHI BỔ SUNG CÓ MỤC TIÊU CHO NGÂN SÁCH HUYỆN </t>
  </si>
  <si>
    <t>V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</si>
  <si>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</si>
  <si>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</si>
  <si>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</si>
  <si>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</si>
  <si>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</si>
  <si>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</si>
  <si>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</si>
  <si>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</si>
  <si>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</si>
  <si>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</si>
  <si>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</si>
  <si>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</si>
  <si>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</si>
  <si>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Tên đơn vị</t>
  </si>
  <si>
    <t>Tổng thu NSNN trên địa bàn</t>
  </si>
  <si>
    <t>Thu ngân sách xã được hưởng theo phân cấp</t>
  </si>
  <si>
    <t>Số bổ sung cân đối từ ngân sách cấp huyện</t>
  </si>
  <si>
    <t>Số bổ sung thực hiện điều chỉnh tiền lương</t>
  </si>
  <si>
    <t>Tổng chi cân đối ngân sách xã</t>
  </si>
  <si>
    <t>Tổng số</t>
  </si>
  <si>
    <t>Thu ngân sách xã hưởng 100%</t>
  </si>
  <si>
    <t xml:space="preserve">Thu ngân sách xã hưởng từ các khoản thu phân chia </t>
  </si>
  <si>
    <t>Ngân sách xã</t>
  </si>
  <si>
    <t>ỦY BAN NHÂN DÂN</t>
  </si>
  <si>
    <t>HUYỆN NGHI XUÂN</t>
  </si>
  <si>
    <t>CÂN ĐỐI NGÂN SÁCH HUYỆN NĂM 2022</t>
  </si>
  <si>
    <t>CÂN ĐỐI NGUỒN THU, CHI DỰ TOÁN NGÂN SÁCH CẤP HUYỆN VÀ NGÂN SÁCH XÃ
NĂM 2022</t>
  </si>
  <si>
    <t>Dự toán năm 2022</t>
  </si>
  <si>
    <t>DỰ TOÁN THU NGÂN SÁCH NHÀ NƯỚC NĂM 2022</t>
  </si>
  <si>
    <t>Thuế VAT-TNDN</t>
  </si>
  <si>
    <t>Thuế tiêu thụ đặc biệt</t>
  </si>
  <si>
    <t>Thuế tài nguyên</t>
  </si>
  <si>
    <t xml:space="preserve">ỦY BAN NHÂN DÂN </t>
  </si>
  <si>
    <t>DỰ TOÁN CHI NGÂN SÁCH HUYỆN, CHI NGÂN SÁCH CẤP HUYỆN VÀ CHI NGÂN SÁCH XÃ
 THEO CƠ CẤU CHI NĂM 2022</t>
  </si>
  <si>
    <t>Chi khác ngân sách</t>
  </si>
  <si>
    <t>DỰ TOÁN CHI NGÂN SÁCH CẤP HUYỆN THEO TỪNG LĨNH VỰC 
NĂM 2022</t>
  </si>
  <si>
    <t>DỰ TOÁN CHI NGÂN SÁCH CẤP HUYỆN CHO TỪNG CƠ QUAN, TỔ CHỨC NĂM 2022</t>
  </si>
  <si>
    <t>Sự nghiệp kinh tế</t>
  </si>
  <si>
    <t>Trung tâm Ứng dụng KHKT&amp;BV CTVC huyện</t>
  </si>
  <si>
    <t>Trung tâm Chính trị huyện</t>
  </si>
  <si>
    <t>Trung tâm Văn hóa - Truyền thông</t>
  </si>
  <si>
    <t>Trung tâm Y tế huyện</t>
  </si>
  <si>
    <t>Hội quần chúng</t>
  </si>
  <si>
    <t xml:space="preserve"> Hội đồng nhân dân huyện</t>
  </si>
  <si>
    <t>Cơ quan UBND huyện</t>
  </si>
  <si>
    <t>Văn phòng Huyện ủy</t>
  </si>
  <si>
    <t>Khối Đoàn thể huyện</t>
  </si>
  <si>
    <t>Trung tâm GDNN - Giáo dục thường xuyên</t>
  </si>
  <si>
    <t>Ban chăm sóc, bảo sức khỏe cán bộ</t>
  </si>
  <si>
    <t>DỰ TOÁN CHI ĐẦU TƯ PHÁT TRIỂN CỦA NGÂN SÁCH CẤP HUYỆN CHO TỪNG CƠ QUAN, TỔ CHỨC THEO LĨNH VỰC NĂM 2022</t>
  </si>
  <si>
    <t>BQL dự án đầu tư xây dựng huyện</t>
  </si>
  <si>
    <t>TT Xuân An</t>
  </si>
  <si>
    <t>Sự nghiệp Kinh tế huyện</t>
  </si>
  <si>
    <t>DỰ TOÁN THU, SỐ BỔ SUNG VÀ DỰ TOÁN CHI CÂN ĐỐI NGÂN SÁCH TỪNG XÃ NĂM 2022</t>
  </si>
  <si>
    <t>DỰ TOÁN CHI THƯỜNG XUYÊN CỦA NGÂN SÁCH CẤP HUYỆN CHO TỪNG CƠ QUAN, TỔ CHỨC THEO LĨNH VỰC NĂM 2022</t>
  </si>
  <si>
    <t>Xuân Hội</t>
  </si>
  <si>
    <t>Đan Trường</t>
  </si>
  <si>
    <t>Xuân Phổ</t>
  </si>
  <si>
    <t>Xuân Hải</t>
  </si>
  <si>
    <t>Xuân Yên</t>
  </si>
  <si>
    <t>Xuân Thành</t>
  </si>
  <si>
    <t>Xuân Mỹ</t>
  </si>
  <si>
    <t>Cổ Đạm</t>
  </si>
  <si>
    <t>Xuân Liên</t>
  </si>
  <si>
    <t>Cương Gián</t>
  </si>
  <si>
    <t>TT Tiên Điền</t>
  </si>
  <si>
    <t>Xuân Giang</t>
  </si>
  <si>
    <t>Xuân Viên</t>
  </si>
  <si>
    <t>Xuân Hồng</t>
  </si>
  <si>
    <t>Xuân Lam</t>
  </si>
  <si>
    <t>Xuân Lĩnh</t>
  </si>
  <si>
    <t>(Kèm theo Quyết định số            /QĐ-UBND ngày       /          2022 của UBND huyện Nghi Xuân)</t>
  </si>
  <si>
    <t>Biểu số 77/CK-NSNN</t>
  </si>
  <si>
    <t>(Dự toán trình Hội đồng nhân dân quyết định)</t>
  </si>
  <si>
    <t>Biểu số 69/CK-NSNN</t>
  </si>
  <si>
    <t>Biểu số 70/CK-NSNN</t>
  </si>
  <si>
    <t>Biểu số 71/CK-NSNN</t>
  </si>
  <si>
    <t>Biểu số 72/CK-NSNN</t>
  </si>
  <si>
    <t>Biểu số 73/CK-NSNN</t>
  </si>
  <si>
    <t>Biểu số 74/CK-NSNN</t>
  </si>
  <si>
    <t>Biểu số 75/CK-NSNN</t>
  </si>
  <si>
    <t>Biểu số 76/CK-NSNN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</si>
</sst>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2" fillId="0" borderId="0" xfId="0" applyNumberFormat="1" applyFont="1"/>
    <xf numFmtId="0" fontId="8" fillId="0" borderId="0" xfId="0" applyFont="1"/>
    <xf numFmtId="0" fontId="9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3" fontId="0" fillId="2" borderId="3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0</xdr:rowOff>
    </xdr:from>
    <xdr:to>
      <xdr:col>1</xdr:col>
      <xdr:colOff>95250</xdr:colOff>
      <xdr:row>2</xdr:row>
      <xdr:rowOff>1588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381000" y="400050"/>
          <a:ext cx="571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9525</xdr:rowOff>
    </xdr:from>
    <xdr:to>
      <xdr:col>0</xdr:col>
      <xdr:colOff>838200</xdr:colOff>
      <xdr:row>2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400050" y="409575"/>
          <a:ext cx="4381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</xdr:rowOff>
    </xdr:from>
    <xdr:to>
      <xdr:col>1</xdr:col>
      <xdr:colOff>247650</xdr:colOff>
      <xdr:row>2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409575" y="409575"/>
          <a:ext cx="5238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9525</xdr:rowOff>
    </xdr:from>
    <xdr:to>
      <xdr:col>1</xdr:col>
      <xdr:colOff>228600</xdr:colOff>
      <xdr:row>2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381000" y="409575"/>
          <a:ext cx="5334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9525</xdr:rowOff>
    </xdr:from>
    <xdr:to>
      <xdr:col>1</xdr:col>
      <xdr:colOff>238125</xdr:colOff>
      <xdr:row>2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390525" y="409575"/>
          <a:ext cx="533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0</xdr:rowOff>
    </xdr:from>
    <xdr:to>
      <xdr:col>1</xdr:col>
      <xdr:colOff>295275</xdr:colOff>
      <xdr:row>2</xdr:row>
      <xdr:rowOff>1588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381000" y="400050"/>
          <a:ext cx="6000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394608</xdr:colOff>
      <xdr:row>2</xdr:row>
      <xdr:rowOff>13608</xdr:rowOff>
    </xdr:from>
    <xdr:to>
      <xdr:col>1</xdr:col>
      <xdr:colOff>544286</xdr:colOff>
      <xdr:row>2</xdr:row>
      <xdr:rowOff>15196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394608" y="421822"/>
          <a:ext cx="58510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2</xdr:row>
      <xdr:rowOff>11205</xdr:rowOff>
    </xdr:from>
    <xdr:to>
      <xdr:col>1</xdr:col>
      <xdr:colOff>593910</xdr:colOff>
      <xdr:row>2</xdr:row>
      <xdr:rowOff>12793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>
          <a:off x="336175" y="414617"/>
          <a:ext cx="649941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2</xdr:row>
      <xdr:rowOff>33617</xdr:rowOff>
    </xdr:from>
    <xdr:to>
      <xdr:col>1</xdr:col>
      <xdr:colOff>459441</xdr:colOff>
      <xdr:row>2</xdr:row>
      <xdr:rowOff>35205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>
          <a:off x="425824" y="437029"/>
          <a:ext cx="44823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Phan%20mem%20van%20phong/Chi%20giang%20o%20E/Ngan%20sach%20xa/CAP%20PHAT%20XA%202022/D&#7920;%20TO&#193;N%20GIAO%202022/DU%20TOAN%20LAN%204%20(12.01.2022%20co%20PM-chot%20ban%20hanh)/GIAO%20DU%20TOAN%20THU%20CHI%20CAN%20DOI%202022%20(%20Bo%20sung%20P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o thu "/>
      <sheetName val="giao chi "/>
      <sheetName val="du toan chi theo lv "/>
      <sheetName val="dung de tron"/>
    </sheetNames>
    <sheetDataSet>
      <sheetData sheetId="0">
        <row r="9">
          <cell r="E9">
            <v>1660600</v>
          </cell>
          <cell r="F9">
            <v>4036199</v>
          </cell>
        </row>
        <row r="10">
          <cell r="E10">
            <v>2807450</v>
          </cell>
          <cell r="F10">
            <v>5058562</v>
          </cell>
        </row>
        <row r="11">
          <cell r="E11">
            <v>644000</v>
          </cell>
          <cell r="F11">
            <v>4547489</v>
          </cell>
        </row>
        <row r="12">
          <cell r="E12">
            <v>1813500</v>
          </cell>
          <cell r="F12">
            <v>4492291</v>
          </cell>
        </row>
        <row r="13">
          <cell r="E13">
            <v>1311050</v>
          </cell>
          <cell r="F13">
            <v>4860269</v>
          </cell>
        </row>
        <row r="14">
          <cell r="E14">
            <v>5775500</v>
          </cell>
          <cell r="F14">
            <v>4198091</v>
          </cell>
        </row>
        <row r="15">
          <cell r="E15">
            <v>1379750</v>
          </cell>
          <cell r="F15">
            <v>4233032</v>
          </cell>
        </row>
        <row r="16">
          <cell r="E16">
            <v>1995200</v>
          </cell>
          <cell r="F16">
            <v>5075172</v>
          </cell>
        </row>
        <row r="17">
          <cell r="E17">
            <v>1588600</v>
          </cell>
          <cell r="F17">
            <v>3466588</v>
          </cell>
        </row>
        <row r="18">
          <cell r="E18">
            <v>2952550</v>
          </cell>
          <cell r="F18">
            <v>4701481</v>
          </cell>
        </row>
        <row r="19">
          <cell r="E19">
            <v>3821000</v>
          </cell>
          <cell r="F19">
            <v>4069611</v>
          </cell>
        </row>
        <row r="20">
          <cell r="E20">
            <v>1915500</v>
          </cell>
          <cell r="F20">
            <v>3750040</v>
          </cell>
        </row>
        <row r="21">
          <cell r="E21">
            <v>1917300</v>
          </cell>
          <cell r="F21">
            <v>4157497</v>
          </cell>
        </row>
        <row r="22">
          <cell r="E22">
            <v>5050000</v>
          </cell>
          <cell r="F22">
            <v>3385389</v>
          </cell>
        </row>
        <row r="23">
          <cell r="E23">
            <v>2145500</v>
          </cell>
          <cell r="F23">
            <v>4726978</v>
          </cell>
        </row>
        <row r="24">
          <cell r="E24">
            <v>893000</v>
          </cell>
          <cell r="F24">
            <v>3920366</v>
          </cell>
        </row>
        <row r="25">
          <cell r="E25">
            <v>1585500</v>
          </cell>
          <cell r="F25">
            <v>4082531</v>
          </cell>
        </row>
      </sheetData>
      <sheetData sheetId="1">
        <row r="10">
          <cell r="C10">
            <v>5696799</v>
          </cell>
        </row>
        <row r="11">
          <cell r="C11">
            <v>7866012</v>
          </cell>
        </row>
        <row r="12">
          <cell r="C12">
            <v>5191489</v>
          </cell>
        </row>
        <row r="13">
          <cell r="C13">
            <v>6305791</v>
          </cell>
        </row>
        <row r="14">
          <cell r="C14">
            <v>6171319</v>
          </cell>
        </row>
        <row r="15">
          <cell r="C15">
            <v>9973591</v>
          </cell>
        </row>
        <row r="16">
          <cell r="C16">
            <v>5612782</v>
          </cell>
        </row>
        <row r="17">
          <cell r="C17">
            <v>7070372</v>
          </cell>
        </row>
        <row r="18">
          <cell r="C18">
            <v>5055188</v>
          </cell>
        </row>
        <row r="19">
          <cell r="C19">
            <v>7654031</v>
          </cell>
        </row>
        <row r="20">
          <cell r="C20">
            <v>7890611</v>
          </cell>
        </row>
        <row r="21">
          <cell r="C21">
            <v>5665540</v>
          </cell>
        </row>
        <row r="22">
          <cell r="C22">
            <v>6074797</v>
          </cell>
        </row>
        <row r="23">
          <cell r="C23">
            <v>8435389</v>
          </cell>
        </row>
        <row r="24">
          <cell r="C24">
            <v>6872478</v>
          </cell>
        </row>
        <row r="25">
          <cell r="C25">
            <v>4813366</v>
          </cell>
        </row>
        <row r="26">
          <cell r="C26">
            <v>5668031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4" sqref="B14"/>
    </sheetView>
  </sheetViews>
  <sheetFormatPr defaultColWidth="9" defaultRowHeight="15.75" x14ac:dyDescent="0.25"/>
  <cols>
    <col min="1" max="1" width="11.25" style="1" customWidth="1"/>
    <col min="2" max="2" width="51.25" style="1" customWidth="1"/>
    <col min="3" max="3" width="20" style="1" customWidth="1"/>
    <col min="4" max="16384" width="9" style="1"/>
  </cols>
  <sheetData>
    <row r="1" spans="1:3" x14ac:dyDescent="0.25">
      <c r="A1" s="60" t="s">
        <v>146</v>
      </c>
      <c r="B1" s="60"/>
      <c r="C1" s="57" t="s">
        <v>197</v>
      </c>
    </row>
    <row r="2" spans="1:3" x14ac:dyDescent="0.25">
      <c r="A2" s="60" t="s">
        <v>147</v>
      </c>
      <c r="B2" s="60"/>
      <c r="C2" s="2"/>
    </row>
    <row r="3" spans="1:3" x14ac:dyDescent="0.25">
      <c r="A3" s="3"/>
    </row>
    <row r="4" spans="1:3" x14ac:dyDescent="0.25">
      <c r="A4" s="58" t="s">
        <v>148</v>
      </c>
      <c r="B4" s="58"/>
      <c r="C4" s="58"/>
    </row>
    <row r="5" spans="1:3" x14ac:dyDescent="0.25">
      <c r="A5" s="59" t="s">
        <v>196</v>
      </c>
      <c r="B5" s="59"/>
      <c r="C5" s="59"/>
    </row>
    <row r="6" spans="1:3" x14ac:dyDescent="0.25">
      <c r="A6" s="59" t="s">
        <v>194</v>
      </c>
      <c r="B6" s="59"/>
      <c r="C6" s="59"/>
    </row>
    <row r="7" spans="1:3" x14ac:dyDescent="0.25">
      <c r="A7" s="10"/>
      <c r="B7" s="10"/>
      <c r="C7" s="10"/>
    </row>
    <row r="8" spans="1:3" x14ac:dyDescent="0.25">
      <c r="C8" s="4" t="s">
        <v>0</v>
      </c>
    </row>
    <row r="9" spans="1:3" ht="21.75" customHeight="1" x14ac:dyDescent="0.25">
      <c r="A9" s="5" t="s">
        <v>1</v>
      </c>
      <c r="B9" s="5" t="s">
        <v>2</v>
      </c>
      <c r="C9" s="5" t="s">
        <v>3</v>
      </c>
    </row>
    <row r="10" spans="1:3" x14ac:dyDescent="0.25">
      <c r="A10" s="6" t="s">
        <v>4</v>
      </c>
      <c r="B10" s="7" t="s">
        <v>5</v>
      </c>
      <c r="C10" s="12">
        <f>C11+C14+C17+C18</f>
        <v>635598</v>
      </c>
    </row>
    <row r="11" spans="1:3" x14ac:dyDescent="0.25">
      <c r="A11" s="6" t="s">
        <v>6</v>
      </c>
      <c r="B11" s="7" t="s">
        <v>7</v>
      </c>
      <c r="C11" s="12">
        <f>SUM(C12:C13)</f>
        <v>180496</v>
      </c>
    </row>
    <row r="12" spans="1:3" x14ac:dyDescent="0.25">
      <c r="A12" s="8" t="s">
        <v>8</v>
      </c>
      <c r="B12" s="9" t="s">
        <v>9</v>
      </c>
      <c r="C12" s="13">
        <v>29600</v>
      </c>
    </row>
    <row r="13" spans="1:3" x14ac:dyDescent="0.25">
      <c r="A13" s="8" t="s">
        <v>8</v>
      </c>
      <c r="B13" s="9" t="s">
        <v>10</v>
      </c>
      <c r="C13" s="13">
        <f>180496-29600</f>
        <v>150896</v>
      </c>
    </row>
    <row r="14" spans="1:3" x14ac:dyDescent="0.25">
      <c r="A14" s="6" t="s">
        <v>11</v>
      </c>
      <c r="B14" s="7" t="s">
        <v>12</v>
      </c>
      <c r="C14" s="12">
        <f>SUM(C15:C16)</f>
        <v>455102</v>
      </c>
    </row>
    <row r="15" spans="1:3" x14ac:dyDescent="0.25">
      <c r="A15" s="8" t="s">
        <v>8</v>
      </c>
      <c r="B15" s="9" t="s">
        <v>13</v>
      </c>
      <c r="C15" s="13">
        <v>455102</v>
      </c>
    </row>
    <row r="16" spans="1:3" x14ac:dyDescent="0.25">
      <c r="A16" s="8" t="s">
        <v>8</v>
      </c>
      <c r="B16" s="9" t="s">
        <v>14</v>
      </c>
      <c r="C16" s="13"/>
    </row>
    <row r="17" spans="1:3" x14ac:dyDescent="0.25">
      <c r="A17" s="6" t="s">
        <v>15</v>
      </c>
      <c r="B17" s="7" t="s">
        <v>16</v>
      </c>
      <c r="C17" s="13"/>
    </row>
    <row r="18" spans="1:3" x14ac:dyDescent="0.25">
      <c r="A18" s="6" t="s">
        <v>17</v>
      </c>
      <c r="B18" s="7" t="s">
        <v>18</v>
      </c>
      <c r="C18" s="13"/>
    </row>
    <row r="19" spans="1:3" x14ac:dyDescent="0.25">
      <c r="A19" s="6" t="s">
        <v>19</v>
      </c>
      <c r="B19" s="7" t="s">
        <v>20</v>
      </c>
      <c r="C19" s="12">
        <f>C20+C25+C28</f>
        <v>635598</v>
      </c>
    </row>
    <row r="20" spans="1:3" x14ac:dyDescent="0.25">
      <c r="A20" s="6" t="s">
        <v>21</v>
      </c>
      <c r="B20" s="7" t="s">
        <v>22</v>
      </c>
      <c r="C20" s="13">
        <f>SUM(C21:C24)</f>
        <v>635598</v>
      </c>
    </row>
    <row r="21" spans="1:3" x14ac:dyDescent="0.25">
      <c r="A21" s="8">
        <v>1</v>
      </c>
      <c r="B21" s="9" t="s">
        <v>23</v>
      </c>
      <c r="C21" s="13">
        <f>25000+89000</f>
        <v>114000</v>
      </c>
    </row>
    <row r="22" spans="1:3" x14ac:dyDescent="0.25">
      <c r="A22" s="8">
        <v>2</v>
      </c>
      <c r="B22" s="9" t="s">
        <v>24</v>
      </c>
      <c r="C22" s="13">
        <f>635598-134370</f>
        <v>501228</v>
      </c>
    </row>
    <row r="23" spans="1:3" x14ac:dyDescent="0.25">
      <c r="A23" s="8">
        <v>3</v>
      </c>
      <c r="B23" s="9" t="s">
        <v>25</v>
      </c>
      <c r="C23" s="13">
        <f>7229+2404</f>
        <v>9633</v>
      </c>
    </row>
    <row r="24" spans="1:3" x14ac:dyDescent="0.25">
      <c r="A24" s="8">
        <v>4</v>
      </c>
      <c r="B24" s="9" t="s">
        <v>26</v>
      </c>
      <c r="C24" s="13">
        <v>10737</v>
      </c>
    </row>
    <row r="25" spans="1:3" x14ac:dyDescent="0.25">
      <c r="A25" s="6" t="s">
        <v>11</v>
      </c>
      <c r="B25" s="7" t="s">
        <v>27</v>
      </c>
      <c r="C25" s="12">
        <f>SUM(C26:C27)</f>
        <v>0</v>
      </c>
    </row>
    <row r="26" spans="1:3" x14ac:dyDescent="0.25">
      <c r="A26" s="8">
        <v>1</v>
      </c>
      <c r="B26" s="9" t="s">
        <v>28</v>
      </c>
      <c r="C26" s="13"/>
    </row>
    <row r="27" spans="1:3" x14ac:dyDescent="0.25">
      <c r="A27" s="8">
        <v>2</v>
      </c>
      <c r="B27" s="9" t="s">
        <v>29</v>
      </c>
      <c r="C27" s="13"/>
    </row>
    <row r="28" spans="1:3" x14ac:dyDescent="0.25">
      <c r="A28" s="6" t="s">
        <v>15</v>
      </c>
      <c r="B28" s="7" t="s">
        <v>30</v>
      </c>
      <c r="C28" s="13"/>
    </row>
  </sheetData>
  <mergeCells count="5">
    <mergeCell ref="A4:C4"/>
    <mergeCell ref="A5:C5"/>
    <mergeCell ref="A1:B1"/>
    <mergeCell ref="A2:B2"/>
    <mergeCell ref="A6:C6"/>
  </mergeCells>
  <pageMargins left="0.7" right="0.46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20" sqref="B20"/>
    </sheetView>
  </sheetViews>
  <sheetFormatPr defaultColWidth="9" defaultRowHeight="15.75" x14ac:dyDescent="0.25"/>
  <cols>
    <col min="1" max="1" width="13.5" style="1" customWidth="1"/>
    <col min="2" max="2" width="46.875" style="1" customWidth="1"/>
    <col min="3" max="3" width="19.125" style="1" customWidth="1"/>
    <col min="4" max="16384" width="9" style="1"/>
  </cols>
  <sheetData>
    <row r="1" spans="1:3" ht="15.75" customHeight="1" x14ac:dyDescent="0.25">
      <c r="A1" s="60" t="s">
        <v>146</v>
      </c>
      <c r="B1" s="60"/>
      <c r="C1" s="14" t="s">
        <v>198</v>
      </c>
    </row>
    <row r="2" spans="1:3" x14ac:dyDescent="0.25">
      <c r="A2" s="60" t="s">
        <v>147</v>
      </c>
      <c r="B2" s="60"/>
      <c r="C2" s="14"/>
    </row>
    <row r="3" spans="1:3" x14ac:dyDescent="0.25">
      <c r="A3" s="15"/>
    </row>
    <row r="4" spans="1:3" ht="36.75" customHeight="1" x14ac:dyDescent="0.25">
      <c r="A4" s="61" t="s">
        <v>149</v>
      </c>
      <c r="B4" s="58"/>
      <c r="C4" s="58"/>
    </row>
    <row r="5" spans="1:3" x14ac:dyDescent="0.25">
      <c r="A5" s="59" t="s">
        <v>196</v>
      </c>
      <c r="B5" s="59"/>
      <c r="C5" s="59"/>
    </row>
    <row r="6" spans="1:3" x14ac:dyDescent="0.25">
      <c r="A6" s="59" t="s">
        <v>194</v>
      </c>
      <c r="B6" s="59"/>
      <c r="C6" s="59"/>
    </row>
    <row r="7" spans="1:3" x14ac:dyDescent="0.25">
      <c r="A7" s="4"/>
      <c r="C7" s="4" t="s">
        <v>0</v>
      </c>
    </row>
    <row r="8" spans="1:3" ht="26.25" customHeight="1" x14ac:dyDescent="0.25">
      <c r="A8" s="5" t="s">
        <v>1</v>
      </c>
      <c r="B8" s="5" t="s">
        <v>2</v>
      </c>
      <c r="C8" s="5" t="s">
        <v>31</v>
      </c>
    </row>
    <row r="9" spans="1:3" x14ac:dyDescent="0.25">
      <c r="A9" s="6" t="s">
        <v>4</v>
      </c>
      <c r="B9" s="7" t="s">
        <v>32</v>
      </c>
      <c r="C9" s="13"/>
    </row>
    <row r="10" spans="1:3" x14ac:dyDescent="0.25">
      <c r="A10" s="6" t="s">
        <v>6</v>
      </c>
      <c r="B10" s="7" t="s">
        <v>33</v>
      </c>
      <c r="C10" s="13">
        <f>C11+C12</f>
        <v>596342</v>
      </c>
    </row>
    <row r="11" spans="1:3" x14ac:dyDescent="0.25">
      <c r="A11" s="8">
        <v>1</v>
      </c>
      <c r="B11" s="9" t="s">
        <v>34</v>
      </c>
      <c r="C11" s="13">
        <v>141240</v>
      </c>
    </row>
    <row r="12" spans="1:3" x14ac:dyDescent="0.25">
      <c r="A12" s="8">
        <v>2</v>
      </c>
      <c r="B12" s="9" t="s">
        <v>12</v>
      </c>
      <c r="C12" s="13">
        <f>SUM(C13:C14)</f>
        <v>455102</v>
      </c>
    </row>
    <row r="13" spans="1:3" x14ac:dyDescent="0.25">
      <c r="A13" s="8" t="s">
        <v>8</v>
      </c>
      <c r="B13" s="9" t="s">
        <v>13</v>
      </c>
      <c r="C13" s="13">
        <f>521306-141240+75036</f>
        <v>455102</v>
      </c>
    </row>
    <row r="14" spans="1:3" x14ac:dyDescent="0.25">
      <c r="A14" s="8" t="s">
        <v>8</v>
      </c>
      <c r="B14" s="9" t="s">
        <v>14</v>
      </c>
      <c r="C14" s="13"/>
    </row>
    <row r="15" spans="1:3" x14ac:dyDescent="0.25">
      <c r="A15" s="8">
        <v>3</v>
      </c>
      <c r="B15" s="9" t="s">
        <v>16</v>
      </c>
      <c r="C15" s="13"/>
    </row>
    <row r="16" spans="1:3" x14ac:dyDescent="0.25">
      <c r="A16" s="8">
        <v>4</v>
      </c>
      <c r="B16" s="9" t="s">
        <v>18</v>
      </c>
      <c r="C16" s="13"/>
    </row>
    <row r="17" spans="1:3" x14ac:dyDescent="0.25">
      <c r="A17" s="6" t="s">
        <v>11</v>
      </c>
      <c r="B17" s="7" t="s">
        <v>35</v>
      </c>
      <c r="C17" s="13">
        <f>C18+C19+C22</f>
        <v>596342</v>
      </c>
    </row>
    <row r="18" spans="1:3" x14ac:dyDescent="0.25">
      <c r="A18" s="8">
        <v>1</v>
      </c>
      <c r="B18" s="9" t="s">
        <v>36</v>
      </c>
      <c r="C18" s="13">
        <v>521306</v>
      </c>
    </row>
    <row r="19" spans="1:3" x14ac:dyDescent="0.25">
      <c r="A19" s="8">
        <v>2</v>
      </c>
      <c r="B19" s="9" t="s">
        <v>37</v>
      </c>
      <c r="C19" s="13">
        <f>SUM(C20:C21)</f>
        <v>75036</v>
      </c>
    </row>
    <row r="20" spans="1:3" x14ac:dyDescent="0.25">
      <c r="A20" s="8" t="s">
        <v>38</v>
      </c>
      <c r="B20" s="9" t="s">
        <v>39</v>
      </c>
      <c r="C20" s="13">
        <v>75036</v>
      </c>
    </row>
    <row r="21" spans="1:3" x14ac:dyDescent="0.25">
      <c r="A21" s="8" t="s">
        <v>38</v>
      </c>
      <c r="B21" s="9" t="s">
        <v>40</v>
      </c>
      <c r="C21" s="13"/>
    </row>
    <row r="22" spans="1:3" x14ac:dyDescent="0.25">
      <c r="A22" s="8">
        <v>3</v>
      </c>
      <c r="B22" s="9" t="s">
        <v>30</v>
      </c>
      <c r="C22" s="13"/>
    </row>
    <row r="23" spans="1:3" x14ac:dyDescent="0.25">
      <c r="A23" s="6" t="s">
        <v>19</v>
      </c>
      <c r="B23" s="7" t="s">
        <v>41</v>
      </c>
      <c r="C23" s="13"/>
    </row>
    <row r="24" spans="1:3" x14ac:dyDescent="0.25">
      <c r="A24" s="6" t="s">
        <v>6</v>
      </c>
      <c r="B24" s="7" t="s">
        <v>33</v>
      </c>
      <c r="C24" s="13">
        <f>C25+C26</f>
        <v>114292</v>
      </c>
    </row>
    <row r="25" spans="1:3" x14ac:dyDescent="0.25">
      <c r="A25" s="8">
        <v>1</v>
      </c>
      <c r="B25" s="9" t="s">
        <v>34</v>
      </c>
      <c r="C25" s="13">
        <v>39256</v>
      </c>
    </row>
    <row r="26" spans="1:3" x14ac:dyDescent="0.25">
      <c r="A26" s="8">
        <v>2</v>
      </c>
      <c r="B26" s="9" t="s">
        <v>42</v>
      </c>
      <c r="C26" s="13">
        <f>SUM(C27:C28)</f>
        <v>75036</v>
      </c>
    </row>
    <row r="27" spans="1:3" x14ac:dyDescent="0.25">
      <c r="A27" s="8" t="s">
        <v>43</v>
      </c>
      <c r="B27" s="9" t="s">
        <v>13</v>
      </c>
      <c r="C27" s="13">
        <v>75036</v>
      </c>
    </row>
    <row r="28" spans="1:3" x14ac:dyDescent="0.25">
      <c r="A28" s="8" t="s">
        <v>43</v>
      </c>
      <c r="B28" s="9" t="s">
        <v>14</v>
      </c>
      <c r="C28" s="13"/>
    </row>
    <row r="29" spans="1:3" x14ac:dyDescent="0.25">
      <c r="A29" s="8">
        <v>3</v>
      </c>
      <c r="B29" s="9" t="s">
        <v>16</v>
      </c>
      <c r="C29" s="13"/>
    </row>
    <row r="30" spans="1:3" x14ac:dyDescent="0.25">
      <c r="A30" s="8">
        <v>4</v>
      </c>
      <c r="B30" s="9" t="s">
        <v>18</v>
      </c>
      <c r="C30" s="13"/>
    </row>
    <row r="31" spans="1:3" x14ac:dyDescent="0.25">
      <c r="A31" s="6" t="s">
        <v>11</v>
      </c>
      <c r="B31" s="7" t="s">
        <v>35</v>
      </c>
      <c r="C31" s="13"/>
    </row>
  </sheetData>
  <mergeCells count="5">
    <mergeCell ref="A4:C4"/>
    <mergeCell ref="A5:C5"/>
    <mergeCell ref="A1:B1"/>
    <mergeCell ref="A2:B2"/>
    <mergeCell ref="A6:C6"/>
  </mergeCells>
  <pageMargins left="0.7" right="0.3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="85" zoomScaleNormal="85" workbookViewId="0">
      <selection activeCell="C18" sqref="C18"/>
    </sheetView>
  </sheetViews>
  <sheetFormatPr defaultColWidth="9" defaultRowHeight="15.75" x14ac:dyDescent="0.25"/>
  <cols>
    <col min="1" max="1" width="5.125" style="1" customWidth="1"/>
    <col min="2" max="2" width="44.375" style="1" customWidth="1"/>
    <col min="3" max="3" width="16.875" style="1" customWidth="1"/>
    <col min="4" max="4" width="19.625" style="1" customWidth="1"/>
    <col min="5" max="16384" width="9" style="1"/>
  </cols>
  <sheetData>
    <row r="1" spans="1:5" x14ac:dyDescent="0.25">
      <c r="A1" s="60" t="s">
        <v>146</v>
      </c>
      <c r="B1" s="60"/>
      <c r="D1" s="14" t="s">
        <v>199</v>
      </c>
    </row>
    <row r="2" spans="1:5" x14ac:dyDescent="0.25">
      <c r="A2" s="60" t="s">
        <v>147</v>
      </c>
      <c r="B2" s="60"/>
    </row>
    <row r="3" spans="1:5" x14ac:dyDescent="0.25">
      <c r="A3" s="11"/>
      <c r="B3" s="11"/>
    </row>
    <row r="4" spans="1:5" x14ac:dyDescent="0.25">
      <c r="A4" s="58" t="s">
        <v>151</v>
      </c>
      <c r="B4" s="58"/>
      <c r="C4" s="58"/>
      <c r="D4" s="58"/>
    </row>
    <row r="5" spans="1:5" x14ac:dyDescent="0.25">
      <c r="A5" s="59" t="s">
        <v>196</v>
      </c>
      <c r="B5" s="59"/>
      <c r="C5" s="59"/>
      <c r="D5" s="59"/>
    </row>
    <row r="6" spans="1:5" x14ac:dyDescent="0.25">
      <c r="A6" s="59" t="s">
        <v>194</v>
      </c>
      <c r="B6" s="59"/>
      <c r="C6" s="59"/>
      <c r="D6" s="59"/>
    </row>
    <row r="7" spans="1:5" x14ac:dyDescent="0.25">
      <c r="A7" s="10"/>
      <c r="B7" s="10"/>
      <c r="C7" s="10"/>
      <c r="D7" s="10"/>
    </row>
    <row r="8" spans="1:5" x14ac:dyDescent="0.25">
      <c r="D8" s="4" t="s">
        <v>0</v>
      </c>
    </row>
    <row r="9" spans="1:5" x14ac:dyDescent="0.25">
      <c r="A9" s="62" t="s">
        <v>1</v>
      </c>
      <c r="B9" s="62" t="s">
        <v>2</v>
      </c>
      <c r="C9" s="62" t="s">
        <v>150</v>
      </c>
      <c r="D9" s="62"/>
    </row>
    <row r="10" spans="1:5" x14ac:dyDescent="0.25">
      <c r="A10" s="62"/>
      <c r="B10" s="62"/>
      <c r="C10" s="5" t="s">
        <v>44</v>
      </c>
      <c r="D10" s="5" t="s">
        <v>45</v>
      </c>
    </row>
    <row r="11" spans="1:5" x14ac:dyDescent="0.25">
      <c r="A11" s="16"/>
      <c r="B11" s="17" t="s">
        <v>46</v>
      </c>
      <c r="C11" s="20">
        <f>C12+C36</f>
        <v>267000</v>
      </c>
      <c r="D11" s="20">
        <f>D12+D36</f>
        <v>180496</v>
      </c>
      <c r="E11" s="21"/>
    </row>
    <row r="12" spans="1:5" x14ac:dyDescent="0.25">
      <c r="A12" s="5" t="s">
        <v>6</v>
      </c>
      <c r="B12" s="17" t="s">
        <v>47</v>
      </c>
      <c r="C12" s="20">
        <f>C13+C15+C17+C18+C22+C23+C24+C25+C26+C27+C28+C29+C30+C31+C33+C34+C35</f>
        <v>267000</v>
      </c>
      <c r="D12" s="20">
        <f>D13+D15+D17+D18+D22+D23+D24+D25+D26+D27+D28+D29+D30+D31+D33+D34+D35</f>
        <v>180496</v>
      </c>
    </row>
    <row r="13" spans="1:5" x14ac:dyDescent="0.25">
      <c r="A13" s="16">
        <v>1</v>
      </c>
      <c r="B13" s="18" t="s">
        <v>48</v>
      </c>
      <c r="C13" s="19"/>
      <c r="D13" s="19"/>
    </row>
    <row r="14" spans="1:5" x14ac:dyDescent="0.25">
      <c r="A14" s="16"/>
      <c r="B14" s="18" t="s">
        <v>49</v>
      </c>
      <c r="C14" s="19"/>
      <c r="D14" s="19"/>
    </row>
    <row r="15" spans="1:5" x14ac:dyDescent="0.25">
      <c r="A15" s="16">
        <v>2</v>
      </c>
      <c r="B15" s="18" t="s">
        <v>50</v>
      </c>
      <c r="C15" s="19">
        <f>C16</f>
        <v>5500</v>
      </c>
      <c r="D15" s="19">
        <f>D16</f>
        <v>2200</v>
      </c>
    </row>
    <row r="16" spans="1:5" x14ac:dyDescent="0.25">
      <c r="A16" s="16"/>
      <c r="B16" s="18" t="s">
        <v>152</v>
      </c>
      <c r="C16" s="19">
        <v>5500</v>
      </c>
      <c r="D16" s="19">
        <v>2200</v>
      </c>
    </row>
    <row r="17" spans="1:4" x14ac:dyDescent="0.25">
      <c r="A17" s="16">
        <v>3</v>
      </c>
      <c r="B17" s="18" t="s">
        <v>51</v>
      </c>
      <c r="C17" s="19"/>
      <c r="D17" s="19"/>
    </row>
    <row r="18" spans="1:4" x14ac:dyDescent="0.25">
      <c r="A18" s="16">
        <v>4</v>
      </c>
      <c r="B18" s="18" t="s">
        <v>52</v>
      </c>
      <c r="C18" s="19">
        <f>SUM(C19:C21)</f>
        <v>22000</v>
      </c>
      <c r="D18" s="19">
        <f>SUM(D19:D21)</f>
        <v>22000</v>
      </c>
    </row>
    <row r="19" spans="1:4" x14ac:dyDescent="0.25">
      <c r="A19" s="16"/>
      <c r="B19" s="18" t="s">
        <v>152</v>
      </c>
      <c r="C19" s="19">
        <v>21170</v>
      </c>
      <c r="D19" s="19">
        <v>21170</v>
      </c>
    </row>
    <row r="20" spans="1:4" x14ac:dyDescent="0.25">
      <c r="A20" s="16"/>
      <c r="B20" s="18" t="s">
        <v>153</v>
      </c>
      <c r="C20" s="19">
        <v>30</v>
      </c>
      <c r="D20" s="19">
        <v>30</v>
      </c>
    </row>
    <row r="21" spans="1:4" x14ac:dyDescent="0.25">
      <c r="A21" s="16"/>
      <c r="B21" s="18" t="s">
        <v>154</v>
      </c>
      <c r="C21" s="19">
        <v>800</v>
      </c>
      <c r="D21" s="19">
        <v>800</v>
      </c>
    </row>
    <row r="22" spans="1:4" x14ac:dyDescent="0.25">
      <c r="A22" s="16">
        <v>5</v>
      </c>
      <c r="B22" s="18" t="s">
        <v>53</v>
      </c>
      <c r="C22" s="19">
        <v>9000</v>
      </c>
      <c r="D22" s="19">
        <v>4500</v>
      </c>
    </row>
    <row r="23" spans="1:4" x14ac:dyDescent="0.25">
      <c r="A23" s="16">
        <v>6</v>
      </c>
      <c r="B23" s="18" t="s">
        <v>54</v>
      </c>
      <c r="C23" s="19"/>
      <c r="D23" s="19"/>
    </row>
    <row r="24" spans="1:4" x14ac:dyDescent="0.25">
      <c r="A24" s="16">
        <v>7</v>
      </c>
      <c r="B24" s="18" t="s">
        <v>55</v>
      </c>
      <c r="C24" s="19">
        <v>33400</v>
      </c>
      <c r="D24" s="19">
        <f>24920+2400</f>
        <v>27320</v>
      </c>
    </row>
    <row r="25" spans="1:4" x14ac:dyDescent="0.25">
      <c r="A25" s="16">
        <v>8</v>
      </c>
      <c r="B25" s="18" t="s">
        <v>56</v>
      </c>
      <c r="C25" s="19">
        <v>2800</v>
      </c>
      <c r="D25" s="19">
        <v>2800</v>
      </c>
    </row>
    <row r="26" spans="1:4" x14ac:dyDescent="0.25">
      <c r="A26" s="16">
        <v>9</v>
      </c>
      <c r="B26" s="18" t="s">
        <v>57</v>
      </c>
      <c r="C26" s="19"/>
      <c r="D26" s="19"/>
    </row>
    <row r="27" spans="1:4" x14ac:dyDescent="0.25">
      <c r="A27" s="16">
        <v>10</v>
      </c>
      <c r="B27" s="18" t="s">
        <v>58</v>
      </c>
      <c r="C27" s="19">
        <v>800</v>
      </c>
      <c r="D27" s="19">
        <v>800</v>
      </c>
    </row>
    <row r="28" spans="1:4" x14ac:dyDescent="0.25">
      <c r="A28" s="16">
        <v>11</v>
      </c>
      <c r="B28" s="18" t="s">
        <v>59</v>
      </c>
      <c r="C28" s="19">
        <v>6000</v>
      </c>
      <c r="D28" s="19">
        <f>1800+726</f>
        <v>2526</v>
      </c>
    </row>
    <row r="29" spans="1:4" x14ac:dyDescent="0.25">
      <c r="A29" s="16">
        <v>12</v>
      </c>
      <c r="B29" s="18" t="s">
        <v>60</v>
      </c>
      <c r="C29" s="19">
        <v>180000</v>
      </c>
      <c r="D29" s="19">
        <f>89000+25000</f>
        <v>114000</v>
      </c>
    </row>
    <row r="30" spans="1:4" x14ac:dyDescent="0.25">
      <c r="A30" s="16">
        <v>13</v>
      </c>
      <c r="B30" s="18" t="s">
        <v>61</v>
      </c>
      <c r="C30" s="19"/>
      <c r="D30" s="19"/>
    </row>
    <row r="31" spans="1:4" x14ac:dyDescent="0.25">
      <c r="A31" s="16">
        <v>14</v>
      </c>
      <c r="B31" s="18" t="s">
        <v>62</v>
      </c>
      <c r="C31" s="19"/>
      <c r="D31" s="19"/>
    </row>
    <row r="32" spans="1:4" x14ac:dyDescent="0.25">
      <c r="A32" s="16"/>
      <c r="B32" s="18" t="s">
        <v>49</v>
      </c>
      <c r="C32" s="19"/>
      <c r="D32" s="19"/>
    </row>
    <row r="33" spans="1:4" x14ac:dyDescent="0.25">
      <c r="A33" s="16">
        <v>15</v>
      </c>
      <c r="B33" s="18" t="s">
        <v>63</v>
      </c>
      <c r="C33" s="19">
        <v>500</v>
      </c>
      <c r="D33" s="19">
        <f>200+150</f>
        <v>350</v>
      </c>
    </row>
    <row r="34" spans="1:4" x14ac:dyDescent="0.25">
      <c r="A34" s="16">
        <v>16</v>
      </c>
      <c r="B34" s="18" t="s">
        <v>64</v>
      </c>
      <c r="C34" s="19">
        <v>4000</v>
      </c>
      <c r="D34" s="19">
        <v>1000</v>
      </c>
    </row>
    <row r="35" spans="1:4" x14ac:dyDescent="0.25">
      <c r="A35" s="16">
        <v>17</v>
      </c>
      <c r="B35" s="18" t="s">
        <v>65</v>
      </c>
      <c r="C35" s="19">
        <v>3000</v>
      </c>
      <c r="D35" s="19">
        <v>3000</v>
      </c>
    </row>
    <row r="36" spans="1:4" x14ac:dyDescent="0.25">
      <c r="A36" s="5" t="s">
        <v>11</v>
      </c>
      <c r="B36" s="17" t="s">
        <v>66</v>
      </c>
      <c r="C36" s="19"/>
      <c r="D36" s="19"/>
    </row>
  </sheetData>
  <mergeCells count="8">
    <mergeCell ref="A9:A10"/>
    <mergeCell ref="B9:B10"/>
    <mergeCell ref="C9:D9"/>
    <mergeCell ref="A1:B1"/>
    <mergeCell ref="A4:D4"/>
    <mergeCell ref="A5:D5"/>
    <mergeCell ref="A2:B2"/>
    <mergeCell ref="A6:D6"/>
  </mergeCells>
  <pageMargins left="0.54" right="0.33" top="0.75" bottom="0.75" header="0.28999999999999998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85" zoomScaleNormal="85" workbookViewId="0">
      <selection activeCell="C17" sqref="C17"/>
    </sheetView>
  </sheetViews>
  <sheetFormatPr defaultColWidth="9" defaultRowHeight="15.75" x14ac:dyDescent="0.25"/>
  <cols>
    <col min="1" max="1" width="7" style="1" customWidth="1"/>
    <col min="2" max="2" width="43.875" style="1" customWidth="1"/>
    <col min="3" max="3" width="11.25" style="1" customWidth="1"/>
    <col min="4" max="4" width="13.125" style="1" customWidth="1"/>
    <col min="5" max="5" width="11.875" style="1" customWidth="1"/>
    <col min="6" max="16384" width="9" style="1"/>
  </cols>
  <sheetData>
    <row r="1" spans="1:5" x14ac:dyDescent="0.25">
      <c r="A1" s="24" t="s">
        <v>155</v>
      </c>
      <c r="B1" s="14"/>
      <c r="D1" s="63" t="s">
        <v>200</v>
      </c>
      <c r="E1" s="63"/>
    </row>
    <row r="2" spans="1:5" x14ac:dyDescent="0.25">
      <c r="A2" s="24" t="s">
        <v>147</v>
      </c>
      <c r="B2" s="14"/>
      <c r="D2" s="2"/>
      <c r="E2" s="2"/>
    </row>
    <row r="3" spans="1:5" x14ac:dyDescent="0.25">
      <c r="A3" s="11"/>
      <c r="B3" s="14"/>
      <c r="D3" s="2"/>
      <c r="E3" s="2"/>
    </row>
    <row r="4" spans="1:5" x14ac:dyDescent="0.25">
      <c r="A4" s="22"/>
    </row>
    <row r="5" spans="1:5" ht="42.75" customHeight="1" x14ac:dyDescent="0.25">
      <c r="A5" s="64" t="s">
        <v>156</v>
      </c>
      <c r="B5" s="64"/>
      <c r="C5" s="64"/>
      <c r="D5" s="64"/>
      <c r="E5" s="64"/>
    </row>
    <row r="6" spans="1:5" x14ac:dyDescent="0.25">
      <c r="A6" s="59" t="s">
        <v>196</v>
      </c>
      <c r="B6" s="59"/>
      <c r="C6" s="59"/>
      <c r="D6" s="59"/>
      <c r="E6" s="59"/>
    </row>
    <row r="7" spans="1:5" x14ac:dyDescent="0.25">
      <c r="A7" s="59" t="s">
        <v>194</v>
      </c>
      <c r="B7" s="59"/>
      <c r="C7" s="59"/>
      <c r="D7" s="59"/>
      <c r="E7" s="59"/>
    </row>
    <row r="8" spans="1:5" x14ac:dyDescent="0.25">
      <c r="A8" s="10"/>
      <c r="B8" s="10"/>
      <c r="C8" s="10"/>
      <c r="D8" s="10"/>
      <c r="E8" s="10"/>
    </row>
    <row r="9" spans="1:5" x14ac:dyDescent="0.25">
      <c r="E9" s="4" t="s">
        <v>0</v>
      </c>
    </row>
    <row r="10" spans="1:5" x14ac:dyDescent="0.25">
      <c r="A10" s="65" t="s">
        <v>1</v>
      </c>
      <c r="B10" s="65" t="s">
        <v>67</v>
      </c>
      <c r="C10" s="65" t="s">
        <v>68</v>
      </c>
      <c r="D10" s="65" t="s">
        <v>69</v>
      </c>
      <c r="E10" s="65"/>
    </row>
    <row r="11" spans="1:5" ht="31.5" x14ac:dyDescent="0.25">
      <c r="A11" s="65"/>
      <c r="B11" s="65"/>
      <c r="C11" s="65"/>
      <c r="D11" s="25" t="s">
        <v>70</v>
      </c>
      <c r="E11" s="25" t="s">
        <v>145</v>
      </c>
    </row>
    <row r="12" spans="1:5" x14ac:dyDescent="0.25">
      <c r="A12" s="6"/>
      <c r="B12" s="6" t="s">
        <v>20</v>
      </c>
      <c r="C12" s="12">
        <f>C13+C29</f>
        <v>635598</v>
      </c>
      <c r="D12" s="12">
        <f t="shared" ref="D12:E12" si="0">D13+D29</f>
        <v>521306</v>
      </c>
      <c r="E12" s="12">
        <f t="shared" si="0"/>
        <v>114292</v>
      </c>
    </row>
    <row r="13" spans="1:5" x14ac:dyDescent="0.25">
      <c r="A13" s="6" t="s">
        <v>4</v>
      </c>
      <c r="B13" s="7" t="s">
        <v>71</v>
      </c>
      <c r="C13" s="12">
        <f>C14+C23+C27+C28</f>
        <v>635598</v>
      </c>
      <c r="D13" s="12">
        <f>D14+D23+D27+D28</f>
        <v>521306</v>
      </c>
      <c r="E13" s="12">
        <f>E14+E23+E27+E28</f>
        <v>114292</v>
      </c>
    </row>
    <row r="14" spans="1:5" x14ac:dyDescent="0.25">
      <c r="A14" s="6" t="s">
        <v>6</v>
      </c>
      <c r="B14" s="7" t="s">
        <v>23</v>
      </c>
      <c r="C14" s="12">
        <f>C15+C22</f>
        <v>114000</v>
      </c>
      <c r="D14" s="12">
        <f t="shared" ref="D14:E14" si="1">D15+D22</f>
        <v>89000</v>
      </c>
      <c r="E14" s="12">
        <f t="shared" si="1"/>
        <v>25000</v>
      </c>
    </row>
    <row r="15" spans="1:5" x14ac:dyDescent="0.25">
      <c r="A15" s="8">
        <v>1</v>
      </c>
      <c r="B15" s="9" t="s">
        <v>72</v>
      </c>
      <c r="C15" s="13">
        <f>SUM(D15:E15)</f>
        <v>114000</v>
      </c>
      <c r="D15" s="26">
        <v>89000</v>
      </c>
      <c r="E15" s="26">
        <v>25000</v>
      </c>
    </row>
    <row r="16" spans="1:5" x14ac:dyDescent="0.25">
      <c r="A16" s="8"/>
      <c r="B16" s="9" t="s">
        <v>73</v>
      </c>
      <c r="C16" s="13"/>
      <c r="D16" s="13"/>
      <c r="E16" s="13"/>
    </row>
    <row r="17" spans="1:5" x14ac:dyDescent="0.25">
      <c r="A17" s="8" t="s">
        <v>8</v>
      </c>
      <c r="B17" s="23" t="s">
        <v>74</v>
      </c>
      <c r="C17" s="13">
        <f>SUM(D17:E17)</f>
        <v>23006</v>
      </c>
      <c r="D17" s="13">
        <v>23006</v>
      </c>
      <c r="E17" s="13"/>
    </row>
    <row r="18" spans="1:5" x14ac:dyDescent="0.25">
      <c r="A18" s="8" t="s">
        <v>8</v>
      </c>
      <c r="B18" s="23" t="s">
        <v>75</v>
      </c>
      <c r="C18" s="13"/>
      <c r="D18" s="13"/>
      <c r="E18" s="13"/>
    </row>
    <row r="19" spans="1:5" x14ac:dyDescent="0.25">
      <c r="A19" s="8"/>
      <c r="B19" s="9" t="s">
        <v>76</v>
      </c>
      <c r="C19" s="13"/>
      <c r="D19" s="13"/>
      <c r="E19" s="13"/>
    </row>
    <row r="20" spans="1:5" x14ac:dyDescent="0.25">
      <c r="A20" s="8" t="s">
        <v>8</v>
      </c>
      <c r="B20" s="23" t="s">
        <v>77</v>
      </c>
      <c r="C20" s="13">
        <f>SUM(D20:E20)</f>
        <v>114000</v>
      </c>
      <c r="D20" s="26">
        <v>89000</v>
      </c>
      <c r="E20" s="26">
        <v>25000</v>
      </c>
    </row>
    <row r="21" spans="1:5" x14ac:dyDescent="0.25">
      <c r="A21" s="8" t="s">
        <v>8</v>
      </c>
      <c r="B21" s="23" t="s">
        <v>78</v>
      </c>
      <c r="C21" s="13"/>
      <c r="D21" s="13"/>
      <c r="E21" s="13"/>
    </row>
    <row r="22" spans="1:5" x14ac:dyDescent="0.25">
      <c r="A22" s="8">
        <v>2</v>
      </c>
      <c r="B22" s="9" t="s">
        <v>79</v>
      </c>
      <c r="C22" s="13"/>
      <c r="D22" s="13"/>
      <c r="E22" s="13"/>
    </row>
    <row r="23" spans="1:5" x14ac:dyDescent="0.25">
      <c r="A23" s="6" t="s">
        <v>11</v>
      </c>
      <c r="B23" s="7" t="s">
        <v>24</v>
      </c>
      <c r="C23" s="13">
        <f>SUM(D23:E23)</f>
        <v>501228</v>
      </c>
      <c r="D23" s="13">
        <f>425077-8302</f>
        <v>416775</v>
      </c>
      <c r="E23" s="13">
        <f>84613+2275-2435</f>
        <v>84453</v>
      </c>
    </row>
    <row r="24" spans="1:5" x14ac:dyDescent="0.25">
      <c r="A24" s="8"/>
      <c r="B24" s="9" t="s">
        <v>80</v>
      </c>
      <c r="C24" s="13"/>
      <c r="D24" s="13"/>
      <c r="E24" s="13"/>
    </row>
    <row r="25" spans="1:5" x14ac:dyDescent="0.25">
      <c r="A25" s="8">
        <v>1</v>
      </c>
      <c r="B25" s="23" t="s">
        <v>74</v>
      </c>
      <c r="C25" s="13">
        <f>SUM(D25:E25)</f>
        <v>0</v>
      </c>
      <c r="D25" s="13"/>
      <c r="E25" s="13"/>
    </row>
    <row r="26" spans="1:5" x14ac:dyDescent="0.25">
      <c r="A26" s="8">
        <v>2</v>
      </c>
      <c r="B26" s="23" t="s">
        <v>75</v>
      </c>
      <c r="C26" s="13"/>
      <c r="D26" s="13"/>
      <c r="E26" s="13"/>
    </row>
    <row r="27" spans="1:5" x14ac:dyDescent="0.25">
      <c r="A27" s="6" t="s">
        <v>15</v>
      </c>
      <c r="B27" s="7" t="s">
        <v>25</v>
      </c>
      <c r="C27" s="13">
        <f>SUM(D27:E27)</f>
        <v>9633</v>
      </c>
      <c r="D27" s="13">
        <v>7229</v>
      </c>
      <c r="E27" s="13">
        <v>2404</v>
      </c>
    </row>
    <row r="28" spans="1:5" x14ac:dyDescent="0.25">
      <c r="A28" s="6" t="s">
        <v>17</v>
      </c>
      <c r="B28" s="7" t="s">
        <v>26</v>
      </c>
      <c r="C28" s="13">
        <f>SUM(D28:E28)</f>
        <v>10737</v>
      </c>
      <c r="D28" s="13">
        <v>8302</v>
      </c>
      <c r="E28" s="13">
        <v>2435</v>
      </c>
    </row>
    <row r="29" spans="1:5" x14ac:dyDescent="0.25">
      <c r="A29" s="6" t="s">
        <v>19</v>
      </c>
      <c r="B29" s="7" t="s">
        <v>81</v>
      </c>
      <c r="C29" s="13"/>
      <c r="D29" s="13"/>
      <c r="E29" s="13"/>
    </row>
    <row r="30" spans="1:5" x14ac:dyDescent="0.25">
      <c r="A30" s="6" t="s">
        <v>6</v>
      </c>
      <c r="B30" s="7" t="s">
        <v>28</v>
      </c>
      <c r="C30" s="13"/>
      <c r="D30" s="13"/>
      <c r="E30" s="13"/>
    </row>
    <row r="31" spans="1:5" x14ac:dyDescent="0.25">
      <c r="A31" s="6"/>
      <c r="B31" s="9" t="s">
        <v>82</v>
      </c>
      <c r="C31" s="13"/>
      <c r="D31" s="13"/>
      <c r="E31" s="13"/>
    </row>
    <row r="32" spans="1:5" x14ac:dyDescent="0.25">
      <c r="A32" s="6" t="s">
        <v>11</v>
      </c>
      <c r="B32" s="7" t="s">
        <v>29</v>
      </c>
      <c r="C32" s="13"/>
      <c r="D32" s="13"/>
      <c r="E32" s="13"/>
    </row>
    <row r="33" spans="1:5" x14ac:dyDescent="0.25">
      <c r="A33" s="6"/>
      <c r="B33" s="9" t="s">
        <v>83</v>
      </c>
      <c r="C33" s="13"/>
      <c r="D33" s="13"/>
      <c r="E33" s="13"/>
    </row>
    <row r="34" spans="1:5" x14ac:dyDescent="0.25">
      <c r="A34" s="6" t="s">
        <v>84</v>
      </c>
      <c r="B34" s="7" t="s">
        <v>85</v>
      </c>
      <c r="C34" s="13"/>
      <c r="D34" s="13"/>
      <c r="E34" s="13"/>
    </row>
  </sheetData>
  <mergeCells count="8">
    <mergeCell ref="D1:E1"/>
    <mergeCell ref="A5:E5"/>
    <mergeCell ref="A6:E6"/>
    <mergeCell ref="A10:A11"/>
    <mergeCell ref="B10:B11"/>
    <mergeCell ref="C10:C11"/>
    <mergeCell ref="D10:E10"/>
    <mergeCell ref="A7:E7"/>
  </mergeCells>
  <pageMargins left="0.7" right="0.22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85" zoomScaleNormal="85" workbookViewId="0">
      <selection activeCell="C12" sqref="C12"/>
    </sheetView>
  </sheetViews>
  <sheetFormatPr defaultColWidth="9" defaultRowHeight="15.75" x14ac:dyDescent="0.25"/>
  <cols>
    <col min="1" max="1" width="9" style="1"/>
    <col min="2" max="2" width="43.625" style="1" customWidth="1"/>
    <col min="3" max="3" width="28.125" style="1" customWidth="1"/>
    <col min="4" max="16384" width="9" style="1"/>
  </cols>
  <sheetData>
    <row r="1" spans="1:3" x14ac:dyDescent="0.25">
      <c r="A1" s="24" t="s">
        <v>155</v>
      </c>
      <c r="B1" s="14"/>
      <c r="C1" s="14" t="s">
        <v>201</v>
      </c>
    </row>
    <row r="2" spans="1:3" x14ac:dyDescent="0.25">
      <c r="A2" s="24" t="s">
        <v>147</v>
      </c>
      <c r="B2" s="14"/>
      <c r="C2" s="14"/>
    </row>
    <row r="3" spans="1:3" x14ac:dyDescent="0.25">
      <c r="A3" s="3"/>
    </row>
    <row r="4" spans="1:3" ht="33.75" customHeight="1" x14ac:dyDescent="0.25">
      <c r="A4" s="61" t="s">
        <v>158</v>
      </c>
      <c r="B4" s="58"/>
      <c r="C4" s="58"/>
    </row>
    <row r="5" spans="1:3" x14ac:dyDescent="0.25">
      <c r="A5" s="59" t="s">
        <v>196</v>
      </c>
      <c r="B5" s="59"/>
      <c r="C5" s="59"/>
    </row>
    <row r="6" spans="1:3" x14ac:dyDescent="0.25">
      <c r="A6" s="59" t="s">
        <v>194</v>
      </c>
      <c r="B6" s="59"/>
      <c r="C6" s="59"/>
    </row>
    <row r="7" spans="1:3" x14ac:dyDescent="0.25">
      <c r="A7" s="10"/>
      <c r="B7" s="10"/>
      <c r="C7" s="10"/>
    </row>
    <row r="8" spans="1:3" x14ac:dyDescent="0.25">
      <c r="C8" s="4" t="s">
        <v>0</v>
      </c>
    </row>
    <row r="9" spans="1:3" ht="22.5" customHeight="1" x14ac:dyDescent="0.25">
      <c r="A9" s="27" t="s">
        <v>1</v>
      </c>
      <c r="B9" s="27" t="s">
        <v>67</v>
      </c>
      <c r="C9" s="27" t="s">
        <v>3</v>
      </c>
    </row>
    <row r="10" spans="1:3" ht="21.75" customHeight="1" x14ac:dyDescent="0.25">
      <c r="A10" s="27"/>
      <c r="B10" s="29" t="s">
        <v>20</v>
      </c>
      <c r="C10" s="34">
        <f>C11+C12+C43</f>
        <v>593743</v>
      </c>
    </row>
    <row r="11" spans="1:3" ht="31.5" x14ac:dyDescent="0.25">
      <c r="A11" s="27" t="s">
        <v>4</v>
      </c>
      <c r="B11" s="29" t="s">
        <v>86</v>
      </c>
      <c r="C11" s="34">
        <f>'70'!C20</f>
        <v>75036</v>
      </c>
    </row>
    <row r="12" spans="1:3" ht="31.5" x14ac:dyDescent="0.25">
      <c r="A12" s="27" t="s">
        <v>19</v>
      </c>
      <c r="B12" s="29" t="s">
        <v>87</v>
      </c>
      <c r="C12" s="34">
        <f>C14+C28+C41+C42</f>
        <v>518707</v>
      </c>
    </row>
    <row r="13" spans="1:3" x14ac:dyDescent="0.25">
      <c r="A13" s="28"/>
      <c r="B13" s="30" t="s">
        <v>80</v>
      </c>
      <c r="C13" s="32"/>
    </row>
    <row r="14" spans="1:3" x14ac:dyDescent="0.25">
      <c r="A14" s="27" t="s">
        <v>6</v>
      </c>
      <c r="B14" s="29" t="s">
        <v>23</v>
      </c>
      <c r="C14" s="32">
        <f>C15+C27</f>
        <v>89000</v>
      </c>
    </row>
    <row r="15" spans="1:3" x14ac:dyDescent="0.25">
      <c r="A15" s="33">
        <v>1</v>
      </c>
      <c r="B15" s="31" t="s">
        <v>72</v>
      </c>
      <c r="C15" s="32">
        <f>SUM(C17:C26)</f>
        <v>70827</v>
      </c>
    </row>
    <row r="16" spans="1:3" x14ac:dyDescent="0.25">
      <c r="A16" s="28"/>
      <c r="B16" s="30" t="s">
        <v>80</v>
      </c>
      <c r="C16" s="32"/>
    </row>
    <row r="17" spans="1:3" x14ac:dyDescent="0.25">
      <c r="A17" s="28" t="s">
        <v>88</v>
      </c>
      <c r="B17" s="31" t="s">
        <v>74</v>
      </c>
      <c r="C17" s="35">
        <f>6+5000+4500+3500+3000+2000+5000</f>
        <v>23006</v>
      </c>
    </row>
    <row r="18" spans="1:3" x14ac:dyDescent="0.25">
      <c r="A18" s="28" t="s">
        <v>89</v>
      </c>
      <c r="B18" s="31" t="s">
        <v>75</v>
      </c>
      <c r="C18" s="32"/>
    </row>
    <row r="19" spans="1:3" x14ac:dyDescent="0.25">
      <c r="A19" s="28" t="s">
        <v>90</v>
      </c>
      <c r="B19" s="31" t="s">
        <v>91</v>
      </c>
      <c r="C19" s="35">
        <v>119</v>
      </c>
    </row>
    <row r="20" spans="1:3" x14ac:dyDescent="0.25">
      <c r="A20" s="28" t="s">
        <v>92</v>
      </c>
      <c r="B20" s="31" t="s">
        <v>93</v>
      </c>
      <c r="C20" s="32"/>
    </row>
    <row r="21" spans="1:3" x14ac:dyDescent="0.25">
      <c r="A21" s="28" t="s">
        <v>94</v>
      </c>
      <c r="B21" s="31" t="s">
        <v>95</v>
      </c>
      <c r="C21" s="32"/>
    </row>
    <row r="22" spans="1:3" x14ac:dyDescent="0.25">
      <c r="A22" s="28" t="s">
        <v>96</v>
      </c>
      <c r="B22" s="31" t="s">
        <v>97</v>
      </c>
      <c r="C22" s="32"/>
    </row>
    <row r="23" spans="1:3" x14ac:dyDescent="0.25">
      <c r="A23" s="28" t="s">
        <v>98</v>
      </c>
      <c r="B23" s="31" t="s">
        <v>99</v>
      </c>
      <c r="C23" s="32"/>
    </row>
    <row r="24" spans="1:3" x14ac:dyDescent="0.25">
      <c r="A24" s="28" t="s">
        <v>100</v>
      </c>
      <c r="B24" s="31" t="s">
        <v>101</v>
      </c>
      <c r="C24" s="36">
        <f>89000-43391</f>
        <v>45609</v>
      </c>
    </row>
    <row r="25" spans="1:3" ht="31.5" x14ac:dyDescent="0.25">
      <c r="A25" s="28" t="s">
        <v>102</v>
      </c>
      <c r="B25" s="31" t="s">
        <v>103</v>
      </c>
      <c r="C25" s="36">
        <f>211+1000</f>
        <v>1211</v>
      </c>
    </row>
    <row r="26" spans="1:3" x14ac:dyDescent="0.25">
      <c r="A26" s="28" t="s">
        <v>104</v>
      </c>
      <c r="B26" s="31" t="s">
        <v>105</v>
      </c>
      <c r="C26" s="36">
        <v>882</v>
      </c>
    </row>
    <row r="27" spans="1:3" x14ac:dyDescent="0.25">
      <c r="A27" s="33">
        <v>2</v>
      </c>
      <c r="B27" s="31" t="s">
        <v>79</v>
      </c>
      <c r="C27" s="32">
        <v>18173</v>
      </c>
    </row>
    <row r="28" spans="1:3" x14ac:dyDescent="0.25">
      <c r="A28" s="27" t="s">
        <v>11</v>
      </c>
      <c r="B28" s="29" t="s">
        <v>24</v>
      </c>
      <c r="C28" s="34">
        <f>SUM(C30:C40)</f>
        <v>414176</v>
      </c>
    </row>
    <row r="29" spans="1:3" x14ac:dyDescent="0.25">
      <c r="A29" s="28"/>
      <c r="B29" s="30" t="s">
        <v>80</v>
      </c>
      <c r="C29" s="32"/>
    </row>
    <row r="30" spans="1:3" x14ac:dyDescent="0.25">
      <c r="A30" s="33">
        <v>1</v>
      </c>
      <c r="B30" s="31" t="s">
        <v>74</v>
      </c>
      <c r="C30" s="32">
        <v>252808</v>
      </c>
    </row>
    <row r="31" spans="1:3" x14ac:dyDescent="0.25">
      <c r="A31" s="33">
        <v>2</v>
      </c>
      <c r="B31" s="31" t="s">
        <v>75</v>
      </c>
      <c r="C31" s="35">
        <v>912</v>
      </c>
    </row>
    <row r="32" spans="1:3" x14ac:dyDescent="0.25">
      <c r="A32" s="33">
        <v>3</v>
      </c>
      <c r="B32" s="31" t="s">
        <v>91</v>
      </c>
      <c r="C32" s="32">
        <v>19193</v>
      </c>
    </row>
    <row r="33" spans="1:3" x14ac:dyDescent="0.25">
      <c r="A33" s="33">
        <v>4</v>
      </c>
      <c r="B33" s="31" t="s">
        <v>93</v>
      </c>
      <c r="C33" s="35">
        <v>2658</v>
      </c>
    </row>
    <row r="34" spans="1:3" x14ac:dyDescent="0.25">
      <c r="A34" s="33">
        <v>5</v>
      </c>
      <c r="B34" s="31" t="s">
        <v>95</v>
      </c>
      <c r="C34" s="32">
        <v>100</v>
      </c>
    </row>
    <row r="35" spans="1:3" x14ac:dyDescent="0.25">
      <c r="A35" s="33">
        <v>6</v>
      </c>
      <c r="B35" s="31" t="s">
        <v>97</v>
      </c>
      <c r="C35" s="32">
        <v>225</v>
      </c>
    </row>
    <row r="36" spans="1:3" x14ac:dyDescent="0.25">
      <c r="A36" s="33">
        <v>7</v>
      </c>
      <c r="B36" s="31" t="s">
        <v>99</v>
      </c>
      <c r="C36" s="32">
        <v>3500</v>
      </c>
    </row>
    <row r="37" spans="1:3" x14ac:dyDescent="0.25">
      <c r="A37" s="33">
        <v>8</v>
      </c>
      <c r="B37" s="31" t="s">
        <v>101</v>
      </c>
      <c r="C37" s="32">
        <v>61902</v>
      </c>
    </row>
    <row r="38" spans="1:3" ht="31.5" x14ac:dyDescent="0.25">
      <c r="A38" s="33">
        <v>9</v>
      </c>
      <c r="B38" s="31" t="s">
        <v>106</v>
      </c>
      <c r="C38" s="32">
        <f>42920-8302</f>
        <v>34618</v>
      </c>
    </row>
    <row r="39" spans="1:3" x14ac:dyDescent="0.25">
      <c r="A39" s="33">
        <v>10</v>
      </c>
      <c r="B39" s="31" t="s">
        <v>105</v>
      </c>
      <c r="C39" s="32">
        <v>36960</v>
      </c>
    </row>
    <row r="40" spans="1:3" x14ac:dyDescent="0.25">
      <c r="A40" s="33">
        <v>11</v>
      </c>
      <c r="B40" s="31" t="s">
        <v>157</v>
      </c>
      <c r="C40" s="32">
        <v>1300</v>
      </c>
    </row>
    <row r="41" spans="1:3" x14ac:dyDescent="0.25">
      <c r="A41" s="27" t="s">
        <v>15</v>
      </c>
      <c r="B41" s="29" t="s">
        <v>107</v>
      </c>
      <c r="C41" s="34">
        <v>7229</v>
      </c>
    </row>
    <row r="42" spans="1:3" x14ac:dyDescent="0.25">
      <c r="A42" s="27" t="s">
        <v>17</v>
      </c>
      <c r="B42" s="29" t="s">
        <v>108</v>
      </c>
      <c r="C42" s="34">
        <v>8302</v>
      </c>
    </row>
    <row r="43" spans="1:3" x14ac:dyDescent="0.25">
      <c r="A43" s="27" t="s">
        <v>84</v>
      </c>
      <c r="B43" s="29" t="s">
        <v>85</v>
      </c>
      <c r="C43" s="32"/>
    </row>
  </sheetData>
  <mergeCells count="3">
    <mergeCell ref="A4:C4"/>
    <mergeCell ref="A5:C5"/>
    <mergeCell ref="A6:C6"/>
  </mergeCells>
  <pageMargins left="0.7" right="0.7" top="0.56000000000000005" bottom="0.41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G14" sqref="G14"/>
    </sheetView>
  </sheetViews>
  <sheetFormatPr defaultColWidth="9" defaultRowHeight="15.75" x14ac:dyDescent="0.25"/>
  <cols>
    <col min="1" max="1" width="5.625" style="1" customWidth="1"/>
    <col min="2" max="2" width="26.25" style="1" customWidth="1"/>
    <col min="3" max="16384" width="9" style="1"/>
  </cols>
  <sheetData>
    <row r="1" spans="1:11" x14ac:dyDescent="0.25">
      <c r="A1" s="24" t="s">
        <v>155</v>
      </c>
      <c r="I1" s="66" t="s">
        <v>202</v>
      </c>
      <c r="J1" s="66"/>
      <c r="K1" s="66"/>
    </row>
    <row r="2" spans="1:11" x14ac:dyDescent="0.25">
      <c r="A2" s="24" t="s">
        <v>147</v>
      </c>
      <c r="J2" s="24"/>
    </row>
    <row r="3" spans="1:11" x14ac:dyDescent="0.25">
      <c r="A3" s="22"/>
    </row>
    <row r="4" spans="1:11" x14ac:dyDescent="0.25">
      <c r="A4" s="58" t="s">
        <v>159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x14ac:dyDescent="0.25">
      <c r="A5" s="59" t="s">
        <v>196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x14ac:dyDescent="0.25">
      <c r="A6" s="59" t="s">
        <v>194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J8" s="67" t="s">
        <v>0</v>
      </c>
      <c r="K8" s="67"/>
    </row>
    <row r="9" spans="1:11" s="40" customFormat="1" ht="24" customHeight="1" x14ac:dyDescent="0.2">
      <c r="A9" s="68" t="s">
        <v>1</v>
      </c>
      <c r="B9" s="68" t="s">
        <v>109</v>
      </c>
      <c r="C9" s="68" t="s">
        <v>110</v>
      </c>
      <c r="D9" s="68" t="s">
        <v>111</v>
      </c>
      <c r="E9" s="68" t="s">
        <v>112</v>
      </c>
      <c r="F9" s="68" t="s">
        <v>113</v>
      </c>
      <c r="G9" s="68" t="s">
        <v>114</v>
      </c>
      <c r="H9" s="68" t="s">
        <v>115</v>
      </c>
      <c r="I9" s="68"/>
      <c r="J9" s="68"/>
      <c r="K9" s="68" t="s">
        <v>116</v>
      </c>
    </row>
    <row r="10" spans="1:11" s="40" customFormat="1" ht="143.25" customHeight="1" x14ac:dyDescent="0.2">
      <c r="A10" s="68"/>
      <c r="B10" s="68"/>
      <c r="C10" s="68"/>
      <c r="D10" s="68"/>
      <c r="E10" s="68"/>
      <c r="F10" s="68"/>
      <c r="G10" s="68"/>
      <c r="H10" s="41" t="s">
        <v>117</v>
      </c>
      <c r="I10" s="41" t="s">
        <v>118</v>
      </c>
      <c r="J10" s="41" t="s">
        <v>119</v>
      </c>
      <c r="K10" s="68"/>
    </row>
    <row r="11" spans="1:11" s="44" customFormat="1" x14ac:dyDescent="0.25">
      <c r="A11" s="43" t="s">
        <v>4</v>
      </c>
      <c r="B11" s="43" t="s">
        <v>19</v>
      </c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</row>
    <row r="12" spans="1:11" x14ac:dyDescent="0.25">
      <c r="A12" s="25"/>
      <c r="B12" s="25" t="s">
        <v>117</v>
      </c>
      <c r="C12" s="34">
        <f>C13</f>
        <v>60683</v>
      </c>
      <c r="D12" s="34">
        <f t="shared" ref="D12:K12" si="0">D13</f>
        <v>0</v>
      </c>
      <c r="E12" s="34">
        <f t="shared" si="0"/>
        <v>58496</v>
      </c>
      <c r="F12" s="34">
        <f t="shared" si="0"/>
        <v>0</v>
      </c>
      <c r="G12" s="34">
        <f t="shared" si="0"/>
        <v>2187</v>
      </c>
      <c r="H12" s="34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</row>
    <row r="13" spans="1:11" x14ac:dyDescent="0.25">
      <c r="A13" s="25" t="s">
        <v>6</v>
      </c>
      <c r="B13" s="38" t="s">
        <v>120</v>
      </c>
      <c r="C13" s="34">
        <f>SUM(C14:C25)</f>
        <v>60683</v>
      </c>
      <c r="D13" s="34">
        <f t="shared" ref="D13:K13" si="1">SUM(D14:D25)</f>
        <v>0</v>
      </c>
      <c r="E13" s="34">
        <f t="shared" si="1"/>
        <v>58496</v>
      </c>
      <c r="F13" s="34">
        <f t="shared" si="1"/>
        <v>0</v>
      </c>
      <c r="G13" s="34">
        <f t="shared" si="1"/>
        <v>2187</v>
      </c>
      <c r="H13" s="34">
        <f t="shared" si="1"/>
        <v>0</v>
      </c>
      <c r="I13" s="34">
        <f t="shared" si="1"/>
        <v>0</v>
      </c>
      <c r="J13" s="34">
        <f t="shared" si="1"/>
        <v>0</v>
      </c>
      <c r="K13" s="34">
        <f t="shared" si="1"/>
        <v>0</v>
      </c>
    </row>
    <row r="14" spans="1:11" x14ac:dyDescent="0.25">
      <c r="A14" s="37">
        <v>1</v>
      </c>
      <c r="B14" s="39" t="s">
        <v>160</v>
      </c>
      <c r="C14" s="32">
        <f>SUM(D14:K14)</f>
        <v>2100</v>
      </c>
      <c r="D14" s="32"/>
      <c r="E14" s="32">
        <v>1922</v>
      </c>
      <c r="F14" s="32"/>
      <c r="G14" s="32">
        <v>178</v>
      </c>
      <c r="H14" s="32"/>
      <c r="I14" s="32"/>
      <c r="J14" s="32"/>
      <c r="K14" s="32"/>
    </row>
    <row r="15" spans="1:11" ht="31.5" x14ac:dyDescent="0.25">
      <c r="A15" s="37">
        <v>2</v>
      </c>
      <c r="B15" s="42" t="s">
        <v>161</v>
      </c>
      <c r="C15" s="32">
        <f t="shared" ref="C15:C25" si="2">SUM(D15:K15)</f>
        <v>912</v>
      </c>
      <c r="D15" s="32"/>
      <c r="E15" s="32">
        <v>894</v>
      </c>
      <c r="F15" s="32"/>
      <c r="G15" s="32">
        <v>18</v>
      </c>
      <c r="H15" s="32"/>
      <c r="I15" s="32"/>
      <c r="J15" s="32"/>
      <c r="K15" s="32"/>
    </row>
    <row r="16" spans="1:11" x14ac:dyDescent="0.25">
      <c r="A16" s="37">
        <v>3</v>
      </c>
      <c r="B16" s="42" t="s">
        <v>162</v>
      </c>
      <c r="C16" s="32">
        <f t="shared" si="2"/>
        <v>1315</v>
      </c>
      <c r="D16" s="32"/>
      <c r="E16" s="32">
        <v>1241</v>
      </c>
      <c r="F16" s="32"/>
      <c r="G16" s="32">
        <v>74</v>
      </c>
      <c r="H16" s="32"/>
      <c r="I16" s="32"/>
      <c r="J16" s="32"/>
      <c r="K16" s="32"/>
    </row>
    <row r="17" spans="1:11" ht="31.5" x14ac:dyDescent="0.25">
      <c r="A17" s="37">
        <v>4</v>
      </c>
      <c r="B17" s="42" t="s">
        <v>163</v>
      </c>
      <c r="C17" s="32">
        <f t="shared" si="2"/>
        <v>2983</v>
      </c>
      <c r="D17" s="32"/>
      <c r="E17" s="32">
        <v>2881</v>
      </c>
      <c r="F17" s="32"/>
      <c r="G17" s="32">
        <v>102</v>
      </c>
      <c r="H17" s="32"/>
      <c r="I17" s="32"/>
      <c r="J17" s="32"/>
      <c r="K17" s="32"/>
    </row>
    <row r="18" spans="1:11" x14ac:dyDescent="0.25">
      <c r="A18" s="37">
        <v>5</v>
      </c>
      <c r="B18" s="42" t="s">
        <v>164</v>
      </c>
      <c r="C18" s="32">
        <f t="shared" si="2"/>
        <v>19193</v>
      </c>
      <c r="D18" s="32"/>
      <c r="E18" s="32">
        <v>18864</v>
      </c>
      <c r="F18" s="32"/>
      <c r="G18" s="32">
        <v>329</v>
      </c>
      <c r="H18" s="32"/>
      <c r="I18" s="32"/>
      <c r="J18" s="32"/>
      <c r="K18" s="32"/>
    </row>
    <row r="19" spans="1:11" x14ac:dyDescent="0.25">
      <c r="A19" s="37">
        <v>6</v>
      </c>
      <c r="B19" s="42" t="s">
        <v>165</v>
      </c>
      <c r="C19" s="32">
        <f t="shared" si="2"/>
        <v>1283</v>
      </c>
      <c r="D19" s="32"/>
      <c r="E19" s="32">
        <v>1201</v>
      </c>
      <c r="F19" s="32"/>
      <c r="G19" s="32">
        <v>82</v>
      </c>
      <c r="H19" s="32"/>
      <c r="I19" s="32"/>
      <c r="J19" s="32"/>
      <c r="K19" s="32"/>
    </row>
    <row r="20" spans="1:11" x14ac:dyDescent="0.25">
      <c r="A20" s="37">
        <v>7</v>
      </c>
      <c r="B20" s="42" t="s">
        <v>166</v>
      </c>
      <c r="C20" s="32">
        <f t="shared" si="2"/>
        <v>2113</v>
      </c>
      <c r="D20" s="32"/>
      <c r="E20" s="32">
        <v>1989</v>
      </c>
      <c r="F20" s="32"/>
      <c r="G20" s="32">
        <v>124</v>
      </c>
      <c r="H20" s="32"/>
      <c r="I20" s="32"/>
      <c r="J20" s="32"/>
      <c r="K20" s="32"/>
    </row>
    <row r="21" spans="1:11" x14ac:dyDescent="0.25">
      <c r="A21" s="37">
        <v>8</v>
      </c>
      <c r="B21" s="42" t="s">
        <v>167</v>
      </c>
      <c r="C21" s="32">
        <f t="shared" si="2"/>
        <v>12922</v>
      </c>
      <c r="D21" s="32"/>
      <c r="E21" s="32">
        <v>12384</v>
      </c>
      <c r="F21" s="32"/>
      <c r="G21" s="32">
        <v>538</v>
      </c>
      <c r="H21" s="32"/>
      <c r="I21" s="32"/>
      <c r="J21" s="32"/>
      <c r="K21" s="32"/>
    </row>
    <row r="22" spans="1:11" x14ac:dyDescent="0.25">
      <c r="A22" s="37">
        <v>9</v>
      </c>
      <c r="B22" s="42" t="s">
        <v>168</v>
      </c>
      <c r="C22" s="32">
        <f t="shared" si="2"/>
        <v>10315</v>
      </c>
      <c r="D22" s="32"/>
      <c r="E22" s="32">
        <v>9803</v>
      </c>
      <c r="F22" s="32"/>
      <c r="G22" s="32">
        <v>512</v>
      </c>
      <c r="H22" s="32"/>
      <c r="I22" s="32"/>
      <c r="J22" s="32"/>
      <c r="K22" s="32"/>
    </row>
    <row r="23" spans="1:11" x14ac:dyDescent="0.25">
      <c r="A23" s="37">
        <v>10</v>
      </c>
      <c r="B23" s="42" t="s">
        <v>169</v>
      </c>
      <c r="C23" s="32">
        <f t="shared" si="2"/>
        <v>4229</v>
      </c>
      <c r="D23" s="32"/>
      <c r="E23" s="32">
        <v>4086</v>
      </c>
      <c r="F23" s="32"/>
      <c r="G23" s="32">
        <v>143</v>
      </c>
      <c r="H23" s="32"/>
      <c r="I23" s="32"/>
      <c r="J23" s="32"/>
      <c r="K23" s="32"/>
    </row>
    <row r="24" spans="1:11" ht="31.5" x14ac:dyDescent="0.25">
      <c r="A24" s="37">
        <v>11</v>
      </c>
      <c r="B24" s="42" t="s">
        <v>170</v>
      </c>
      <c r="C24" s="32">
        <f t="shared" si="2"/>
        <v>2984</v>
      </c>
      <c r="D24" s="32"/>
      <c r="E24" s="32">
        <v>2926</v>
      </c>
      <c r="F24" s="32"/>
      <c r="G24" s="32">
        <v>58</v>
      </c>
      <c r="H24" s="32"/>
      <c r="I24" s="32"/>
      <c r="J24" s="32"/>
      <c r="K24" s="32"/>
    </row>
    <row r="25" spans="1:11" ht="31.5" x14ac:dyDescent="0.25">
      <c r="A25" s="37">
        <v>12</v>
      </c>
      <c r="B25" s="42" t="s">
        <v>171</v>
      </c>
      <c r="C25" s="32">
        <f t="shared" si="2"/>
        <v>334</v>
      </c>
      <c r="D25" s="32"/>
      <c r="E25" s="32">
        <v>305</v>
      </c>
      <c r="F25" s="32"/>
      <c r="G25" s="32">
        <v>29</v>
      </c>
      <c r="H25" s="32"/>
      <c r="I25" s="32"/>
      <c r="J25" s="32"/>
      <c r="K25" s="32"/>
    </row>
    <row r="26" spans="1:11" ht="31.5" x14ac:dyDescent="0.25">
      <c r="A26" s="25" t="s">
        <v>11</v>
      </c>
      <c r="B26" s="38" t="s">
        <v>113</v>
      </c>
      <c r="C26" s="34"/>
      <c r="D26" s="34"/>
      <c r="E26" s="34"/>
      <c r="F26" s="34"/>
      <c r="G26" s="34"/>
      <c r="H26" s="34"/>
      <c r="I26" s="34"/>
      <c r="J26" s="34"/>
      <c r="K26" s="34"/>
    </row>
    <row r="27" spans="1:11" ht="31.5" x14ac:dyDescent="0.25">
      <c r="A27" s="25" t="s">
        <v>15</v>
      </c>
      <c r="B27" s="38" t="s">
        <v>114</v>
      </c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47.25" x14ac:dyDescent="0.25">
      <c r="A28" s="25" t="s">
        <v>17</v>
      </c>
      <c r="B28" s="38" t="s">
        <v>121</v>
      </c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47.25" x14ac:dyDescent="0.25">
      <c r="A29" s="25" t="s">
        <v>122</v>
      </c>
      <c r="B29" s="38" t="s">
        <v>116</v>
      </c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5">
      <c r="A30" s="22"/>
    </row>
  </sheetData>
  <mergeCells count="14">
    <mergeCell ref="I1:K1"/>
    <mergeCell ref="A4:K4"/>
    <mergeCell ref="A5:K5"/>
    <mergeCell ref="J8:K8"/>
    <mergeCell ref="G9:G10"/>
    <mergeCell ref="H9:J9"/>
    <mergeCell ref="K9:K10"/>
    <mergeCell ref="A9:A10"/>
    <mergeCell ref="B9:B10"/>
    <mergeCell ref="C9:C10"/>
    <mergeCell ref="D9:D10"/>
    <mergeCell ref="E9:E10"/>
    <mergeCell ref="F9:F10"/>
    <mergeCell ref="A6:K6"/>
  </mergeCells>
  <pageMargins left="0.37" right="0.2" top="0.75" bottom="0.75" header="0.3" footer="0.3"/>
  <pageSetup paperSize="9" scale="8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="70" zoomScaleNormal="70" workbookViewId="0">
      <selection activeCell="I19" sqref="I19"/>
    </sheetView>
  </sheetViews>
  <sheetFormatPr defaultColWidth="9" defaultRowHeight="15.75" x14ac:dyDescent="0.25"/>
  <cols>
    <col min="1" max="1" width="5.625" style="1" customWidth="1"/>
    <col min="2" max="2" width="19.75" style="1" customWidth="1"/>
    <col min="3" max="4" width="10.375" style="1" customWidth="1"/>
    <col min="5" max="5" width="7.5" style="1" customWidth="1"/>
    <col min="6" max="10" width="9" style="1"/>
    <col min="11" max="11" width="10.25" style="1" customWidth="1"/>
    <col min="12" max="12" width="9.75" style="1" bestFit="1" customWidth="1"/>
    <col min="13" max="13" width="9" style="1"/>
    <col min="14" max="14" width="9.75" style="1" customWidth="1"/>
    <col min="15" max="16384" width="9" style="1"/>
  </cols>
  <sheetData>
    <row r="1" spans="1:15" x14ac:dyDescent="0.25">
      <c r="A1" s="24" t="s">
        <v>155</v>
      </c>
      <c r="M1" s="66" t="s">
        <v>203</v>
      </c>
      <c r="N1" s="66"/>
      <c r="O1" s="66"/>
    </row>
    <row r="2" spans="1:15" x14ac:dyDescent="0.25">
      <c r="A2" s="24" t="s">
        <v>147</v>
      </c>
      <c r="N2" s="24"/>
    </row>
    <row r="3" spans="1:15" x14ac:dyDescent="0.25">
      <c r="A3" s="22"/>
    </row>
    <row r="4" spans="1:15" x14ac:dyDescent="0.25">
      <c r="A4" s="58" t="s">
        <v>172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x14ac:dyDescent="0.25">
      <c r="A5" s="59" t="s">
        <v>196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25">
      <c r="A6" s="59" t="s">
        <v>194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x14ac:dyDescent="0.25">
      <c r="A7" s="10"/>
    </row>
    <row r="8" spans="1:15" x14ac:dyDescent="0.25">
      <c r="N8" s="10" t="s">
        <v>0</v>
      </c>
    </row>
    <row r="9" spans="1:15" x14ac:dyDescent="0.25">
      <c r="A9" s="69" t="s">
        <v>1</v>
      </c>
      <c r="B9" s="69" t="s">
        <v>109</v>
      </c>
      <c r="C9" s="69" t="s">
        <v>117</v>
      </c>
      <c r="D9" s="69" t="s">
        <v>123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 x14ac:dyDescent="0.25">
      <c r="A10" s="69"/>
      <c r="B10" s="69"/>
      <c r="C10" s="69"/>
      <c r="D10" s="69" t="s">
        <v>124</v>
      </c>
      <c r="E10" s="69" t="s">
        <v>125</v>
      </c>
      <c r="F10" s="69" t="s">
        <v>126</v>
      </c>
      <c r="G10" s="69" t="s">
        <v>127</v>
      </c>
      <c r="H10" s="69" t="s">
        <v>128</v>
      </c>
      <c r="I10" s="69" t="s">
        <v>129</v>
      </c>
      <c r="J10" s="69" t="s">
        <v>130</v>
      </c>
      <c r="K10" s="69" t="s">
        <v>131</v>
      </c>
      <c r="L10" s="69" t="s">
        <v>123</v>
      </c>
      <c r="M10" s="69"/>
      <c r="N10" s="69" t="s">
        <v>132</v>
      </c>
      <c r="O10" s="69" t="s">
        <v>133</v>
      </c>
    </row>
    <row r="11" spans="1:15" ht="171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37" t="s">
        <v>134</v>
      </c>
      <c r="M11" s="37" t="s">
        <v>135</v>
      </c>
      <c r="N11" s="69"/>
      <c r="O11" s="69"/>
    </row>
    <row r="12" spans="1:15" s="44" customFormat="1" x14ac:dyDescent="0.25">
      <c r="A12" s="43" t="s">
        <v>4</v>
      </c>
      <c r="B12" s="43" t="s">
        <v>19</v>
      </c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>
        <v>10</v>
      </c>
      <c r="M12" s="43">
        <v>11</v>
      </c>
      <c r="N12" s="43">
        <v>12</v>
      </c>
      <c r="O12" s="43">
        <v>13</v>
      </c>
    </row>
    <row r="13" spans="1:15" x14ac:dyDescent="0.25">
      <c r="A13" s="25"/>
      <c r="B13" s="25" t="s">
        <v>117</v>
      </c>
      <c r="C13" s="47">
        <f t="shared" ref="C13:O13" si="0">SUM(C14:C14)</f>
        <v>62927</v>
      </c>
      <c r="D13" s="47">
        <f t="shared" si="0"/>
        <v>23006</v>
      </c>
      <c r="E13" s="47">
        <f t="shared" si="0"/>
        <v>0</v>
      </c>
      <c r="F13" s="47">
        <f t="shared" si="0"/>
        <v>119</v>
      </c>
      <c r="G13" s="47">
        <f t="shared" si="0"/>
        <v>500</v>
      </c>
      <c r="H13" s="47">
        <f t="shared" si="0"/>
        <v>0</v>
      </c>
      <c r="I13" s="47">
        <f t="shared" si="0"/>
        <v>0</v>
      </c>
      <c r="J13" s="47">
        <f t="shared" si="0"/>
        <v>0</v>
      </c>
      <c r="K13" s="47">
        <f t="shared" si="0"/>
        <v>37209</v>
      </c>
      <c r="L13" s="47">
        <f t="shared" si="0"/>
        <v>32642</v>
      </c>
      <c r="M13" s="47">
        <f t="shared" si="0"/>
        <v>4403</v>
      </c>
      <c r="N13" s="47">
        <f t="shared" si="0"/>
        <v>1211</v>
      </c>
      <c r="O13" s="47">
        <f t="shared" si="0"/>
        <v>882</v>
      </c>
    </row>
    <row r="14" spans="1:15" ht="31.5" x14ac:dyDescent="0.25">
      <c r="A14" s="46">
        <v>1</v>
      </c>
      <c r="B14" s="39" t="s">
        <v>173</v>
      </c>
      <c r="C14" s="48">
        <f>SUM(D14:K14)+N14+O14</f>
        <v>62927</v>
      </c>
      <c r="D14" s="48">
        <f>6+5000+4500+3500+5000+5000</f>
        <v>23006</v>
      </c>
      <c r="E14" s="48"/>
      <c r="F14" s="48">
        <v>119</v>
      </c>
      <c r="G14" s="48">
        <v>500</v>
      </c>
      <c r="H14" s="48"/>
      <c r="I14" s="48"/>
      <c r="J14" s="48"/>
      <c r="K14" s="48">
        <f>195+8+164+248+343+312+1249+3500+10490+8000+5000+5000+2700</f>
        <v>37209</v>
      </c>
      <c r="L14" s="48">
        <f>195+8+1249+10490+8000+5000+5000+2700</f>
        <v>32642</v>
      </c>
      <c r="M14" s="48">
        <f>248+343+312+3500</f>
        <v>4403</v>
      </c>
      <c r="N14" s="48">
        <f>211+1000</f>
        <v>1211</v>
      </c>
      <c r="O14" s="48">
        <v>882</v>
      </c>
    </row>
    <row r="15" spans="1:15" x14ac:dyDescent="0.25">
      <c r="A15" s="37"/>
      <c r="B15" s="39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</sheetData>
  <mergeCells count="19">
    <mergeCell ref="I10:I11"/>
    <mergeCell ref="J10:J11"/>
    <mergeCell ref="A6:O6"/>
    <mergeCell ref="M1:O1"/>
    <mergeCell ref="K10:K11"/>
    <mergeCell ref="L10:M10"/>
    <mergeCell ref="N10:N11"/>
    <mergeCell ref="O10:O11"/>
    <mergeCell ref="A4:O4"/>
    <mergeCell ref="A5:O5"/>
    <mergeCell ref="A9:A11"/>
    <mergeCell ref="B9:B11"/>
    <mergeCell ref="C9:C11"/>
    <mergeCell ref="D9:O9"/>
    <mergeCell ref="D10:D11"/>
    <mergeCell ref="E10:E11"/>
    <mergeCell ref="F10:F11"/>
    <mergeCell ref="G10:G11"/>
    <mergeCell ref="H10:H11"/>
  </mergeCells>
  <pageMargins left="0.45" right="0.16" top="0.75" bottom="0.75" header="0.3" footer="0.3"/>
  <pageSetup paperSize="9" scale="9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70" zoomScaleNormal="70" workbookViewId="0">
      <selection activeCell="F9" sqref="F9:F10"/>
    </sheetView>
  </sheetViews>
  <sheetFormatPr defaultColWidth="9" defaultRowHeight="15.75" x14ac:dyDescent="0.25"/>
  <cols>
    <col min="1" max="1" width="5.125" style="1" customWidth="1"/>
    <col min="2" max="2" width="24.375" style="1" customWidth="1"/>
    <col min="3" max="7" width="9" style="1"/>
    <col min="8" max="8" width="9.875" style="1" customWidth="1"/>
    <col min="9" max="16384" width="9" style="1"/>
  </cols>
  <sheetData>
    <row r="1" spans="1:15" x14ac:dyDescent="0.25">
      <c r="A1" s="60" t="s">
        <v>146</v>
      </c>
      <c r="B1" s="60"/>
      <c r="C1" s="60"/>
      <c r="M1" s="63" t="s">
        <v>204</v>
      </c>
      <c r="N1" s="63"/>
      <c r="O1" s="63"/>
    </row>
    <row r="2" spans="1:15" x14ac:dyDescent="0.25">
      <c r="A2" s="60" t="s">
        <v>147</v>
      </c>
      <c r="B2" s="60"/>
      <c r="C2" s="60"/>
      <c r="M2" s="14"/>
    </row>
    <row r="3" spans="1:15" x14ac:dyDescent="0.25">
      <c r="A3" s="22"/>
    </row>
    <row r="4" spans="1:15" x14ac:dyDescent="0.25">
      <c r="A4" s="58" t="s">
        <v>177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x14ac:dyDescent="0.25">
      <c r="A5" s="59" t="s">
        <v>196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25">
      <c r="A6" s="59" t="s">
        <v>194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x14ac:dyDescent="0.25">
      <c r="N7" s="4" t="s">
        <v>0</v>
      </c>
    </row>
    <row r="8" spans="1:15" x14ac:dyDescent="0.25">
      <c r="A8" s="70" t="s">
        <v>1</v>
      </c>
      <c r="B8" s="70" t="s">
        <v>109</v>
      </c>
      <c r="C8" s="70" t="s">
        <v>117</v>
      </c>
      <c r="D8" s="70" t="s">
        <v>123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5" ht="36.75" customHeight="1" x14ac:dyDescent="0.25">
      <c r="A9" s="70"/>
      <c r="B9" s="70"/>
      <c r="C9" s="70"/>
      <c r="D9" s="70" t="s">
        <v>124</v>
      </c>
      <c r="E9" s="70" t="s">
        <v>125</v>
      </c>
      <c r="F9" s="70" t="s">
        <v>126</v>
      </c>
      <c r="G9" s="70" t="s">
        <v>127</v>
      </c>
      <c r="H9" s="70" t="s">
        <v>128</v>
      </c>
      <c r="I9" s="70" t="s">
        <v>129</v>
      </c>
      <c r="J9" s="70" t="s">
        <v>130</v>
      </c>
      <c r="K9" s="70" t="s">
        <v>131</v>
      </c>
      <c r="L9" s="70" t="s">
        <v>123</v>
      </c>
      <c r="M9" s="70"/>
      <c r="N9" s="70" t="s">
        <v>132</v>
      </c>
      <c r="O9" s="70" t="s">
        <v>133</v>
      </c>
    </row>
    <row r="10" spans="1:15" ht="152.25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28" t="s">
        <v>134</v>
      </c>
      <c r="M10" s="28" t="s">
        <v>135</v>
      </c>
      <c r="N10" s="70"/>
      <c r="O10" s="70"/>
    </row>
    <row r="11" spans="1:15" s="44" customFormat="1" x14ac:dyDescent="0.25">
      <c r="A11" s="49" t="s">
        <v>4</v>
      </c>
      <c r="B11" s="49" t="s">
        <v>19</v>
      </c>
      <c r="C11" s="49">
        <v>1</v>
      </c>
      <c r="D11" s="49">
        <v>2</v>
      </c>
      <c r="E11" s="49">
        <v>3</v>
      </c>
      <c r="F11" s="49">
        <v>4</v>
      </c>
      <c r="G11" s="49">
        <v>5</v>
      </c>
      <c r="H11" s="49">
        <v>6</v>
      </c>
      <c r="I11" s="49">
        <v>7</v>
      </c>
      <c r="J11" s="49">
        <v>8</v>
      </c>
      <c r="K11" s="49">
        <v>9</v>
      </c>
      <c r="L11" s="49">
        <v>10</v>
      </c>
      <c r="M11" s="49">
        <v>11</v>
      </c>
      <c r="N11" s="49">
        <v>12</v>
      </c>
      <c r="O11" s="49">
        <v>13</v>
      </c>
    </row>
    <row r="12" spans="1:15" x14ac:dyDescent="0.25">
      <c r="A12" s="45"/>
      <c r="B12" s="45" t="s">
        <v>117</v>
      </c>
      <c r="C12" s="34">
        <f t="shared" ref="C12:O12" si="0">SUM(C13:C23)</f>
        <v>60348.953999999998</v>
      </c>
      <c r="D12" s="34">
        <f t="shared" si="0"/>
        <v>4298.8379999999997</v>
      </c>
      <c r="E12" s="34">
        <f t="shared" si="0"/>
        <v>911.84900000000005</v>
      </c>
      <c r="F12" s="34">
        <f t="shared" si="0"/>
        <v>19192.924999999999</v>
      </c>
      <c r="G12" s="34">
        <f t="shared" si="0"/>
        <v>2983.279</v>
      </c>
      <c r="H12" s="34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2100</v>
      </c>
      <c r="L12" s="34">
        <f t="shared" si="0"/>
        <v>0</v>
      </c>
      <c r="M12" s="34">
        <f t="shared" si="0"/>
        <v>0</v>
      </c>
      <c r="N12" s="34">
        <f t="shared" si="0"/>
        <v>29579.049000000003</v>
      </c>
      <c r="O12" s="34">
        <f t="shared" si="0"/>
        <v>1283.0139999999999</v>
      </c>
    </row>
    <row r="13" spans="1:15" x14ac:dyDescent="0.25">
      <c r="A13" s="46">
        <v>1</v>
      </c>
      <c r="B13" s="39" t="s">
        <v>175</v>
      </c>
      <c r="C13" s="32">
        <f>SUM(D13:K13)+N13+O13</f>
        <v>2100</v>
      </c>
      <c r="D13" s="32"/>
      <c r="E13" s="32"/>
      <c r="F13" s="32"/>
      <c r="G13" s="32"/>
      <c r="H13" s="32"/>
      <c r="I13" s="32"/>
      <c r="J13" s="32"/>
      <c r="K13" s="32">
        <v>2100</v>
      </c>
      <c r="L13" s="32"/>
      <c r="M13" s="32"/>
      <c r="N13" s="32"/>
      <c r="O13" s="32"/>
    </row>
    <row r="14" spans="1:15" ht="31.5" x14ac:dyDescent="0.25">
      <c r="A14" s="46">
        <v>2</v>
      </c>
      <c r="B14" s="39" t="s">
        <v>161</v>
      </c>
      <c r="C14" s="32">
        <f>SUM(D14:K14)+N14+O14</f>
        <v>911.84900000000005</v>
      </c>
      <c r="D14" s="32"/>
      <c r="E14" s="32">
        <v>911.84900000000005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46">
        <v>3</v>
      </c>
      <c r="B15" s="39" t="s">
        <v>162</v>
      </c>
      <c r="C15" s="32">
        <f t="shared" ref="C15:C23" si="1">SUM(D15:K15)+N15+O15</f>
        <v>1314.9359999999999</v>
      </c>
      <c r="D15" s="32">
        <v>1314.9359999999999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31.5" x14ac:dyDescent="0.25">
      <c r="A16" s="46">
        <v>4</v>
      </c>
      <c r="B16" s="39" t="s">
        <v>163</v>
      </c>
      <c r="C16" s="32">
        <f t="shared" si="1"/>
        <v>2983.279</v>
      </c>
      <c r="D16" s="32"/>
      <c r="E16" s="32"/>
      <c r="F16" s="32"/>
      <c r="G16" s="32">
        <v>2983.279</v>
      </c>
      <c r="H16" s="32"/>
      <c r="I16" s="32"/>
      <c r="J16" s="32"/>
      <c r="K16" s="32"/>
      <c r="L16" s="32"/>
      <c r="M16" s="32"/>
      <c r="N16" s="32"/>
      <c r="O16" s="32"/>
    </row>
    <row r="17" spans="1:15" x14ac:dyDescent="0.25">
      <c r="A17" s="46">
        <v>5</v>
      </c>
      <c r="B17" s="39" t="s">
        <v>164</v>
      </c>
      <c r="C17" s="32">
        <f t="shared" si="1"/>
        <v>19192.924999999999</v>
      </c>
      <c r="D17" s="32"/>
      <c r="E17" s="32"/>
      <c r="F17" s="32">
        <v>19192.924999999999</v>
      </c>
      <c r="G17" s="32"/>
      <c r="H17" s="32"/>
      <c r="I17" s="32"/>
      <c r="J17" s="32"/>
      <c r="K17" s="32"/>
      <c r="L17" s="32"/>
      <c r="M17" s="32"/>
      <c r="N17" s="32"/>
      <c r="O17" s="32"/>
    </row>
    <row r="18" spans="1:15" x14ac:dyDescent="0.25">
      <c r="A18" s="46">
        <v>6</v>
      </c>
      <c r="B18" s="39" t="s">
        <v>165</v>
      </c>
      <c r="C18" s="32">
        <f t="shared" si="1"/>
        <v>1283.0139999999999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>
        <v>1283.0139999999999</v>
      </c>
    </row>
    <row r="19" spans="1:15" x14ac:dyDescent="0.25">
      <c r="A19" s="46">
        <v>7</v>
      </c>
      <c r="B19" s="39" t="s">
        <v>166</v>
      </c>
      <c r="C19" s="32">
        <f t="shared" si="1"/>
        <v>2113.3809999999999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>
        <v>2113.3809999999999</v>
      </c>
      <c r="O19" s="32"/>
    </row>
    <row r="20" spans="1:15" x14ac:dyDescent="0.25">
      <c r="A20" s="46">
        <v>8</v>
      </c>
      <c r="B20" s="39" t="s">
        <v>167</v>
      </c>
      <c r="C20" s="32">
        <f t="shared" si="1"/>
        <v>12922.021000000001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>
        <v>12922.021000000001</v>
      </c>
      <c r="O20" s="32"/>
    </row>
    <row r="21" spans="1:15" x14ac:dyDescent="0.25">
      <c r="A21" s="46">
        <v>9</v>
      </c>
      <c r="B21" s="39" t="s">
        <v>168</v>
      </c>
      <c r="C21" s="32">
        <f t="shared" si="1"/>
        <v>10314.534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>
        <v>10314.534</v>
      </c>
      <c r="O21" s="32"/>
    </row>
    <row r="22" spans="1:15" x14ac:dyDescent="0.25">
      <c r="A22" s="46">
        <v>10</v>
      </c>
      <c r="B22" s="39" t="s">
        <v>169</v>
      </c>
      <c r="C22" s="32">
        <f t="shared" si="1"/>
        <v>4229.1130000000003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>
        <v>4229.1130000000003</v>
      </c>
      <c r="O22" s="32"/>
    </row>
    <row r="23" spans="1:15" ht="31.5" x14ac:dyDescent="0.25">
      <c r="A23" s="46">
        <v>11</v>
      </c>
      <c r="B23" s="39" t="s">
        <v>170</v>
      </c>
      <c r="C23" s="32">
        <f t="shared" si="1"/>
        <v>2983.902</v>
      </c>
      <c r="D23" s="32">
        <v>2983.902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</sheetData>
  <mergeCells count="21">
    <mergeCell ref="A8:A10"/>
    <mergeCell ref="B8:B10"/>
    <mergeCell ref="C8:C10"/>
    <mergeCell ref="D8:O8"/>
    <mergeCell ref="D9:D10"/>
    <mergeCell ref="E9:E10"/>
    <mergeCell ref="F9:F10"/>
    <mergeCell ref="G9:G10"/>
    <mergeCell ref="H9:H10"/>
    <mergeCell ref="I9:I10"/>
    <mergeCell ref="J9:J10"/>
    <mergeCell ref="K9:K10"/>
    <mergeCell ref="L9:M9"/>
    <mergeCell ref="N9:N10"/>
    <mergeCell ref="O9:O10"/>
    <mergeCell ref="A6:O6"/>
    <mergeCell ref="A4:O4"/>
    <mergeCell ref="A5:O5"/>
    <mergeCell ref="A1:C1"/>
    <mergeCell ref="A2:C2"/>
    <mergeCell ref="M1:O1"/>
  </mergeCells>
  <pageMargins left="0.7" right="0.16" top="0.36" bottom="0.21" header="0.3" footer="0.2"/>
  <pageSetup paperSize="9" scale="8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70" zoomScaleNormal="70" workbookViewId="0">
      <selection activeCell="A5" sqref="A5:J5"/>
    </sheetView>
  </sheetViews>
  <sheetFormatPr defaultColWidth="9" defaultRowHeight="15.75" x14ac:dyDescent="0.25"/>
  <cols>
    <col min="1" max="1" width="5.5" style="1" customWidth="1"/>
    <col min="2" max="2" width="21.625" style="1" customWidth="1"/>
    <col min="3" max="3" width="12.25" style="1" customWidth="1"/>
    <col min="4" max="4" width="10.5" style="1" customWidth="1"/>
    <col min="5" max="5" width="12.75" style="1" customWidth="1"/>
    <col min="6" max="6" width="13.875" style="1" customWidth="1"/>
    <col min="7" max="7" width="11.75" style="1" customWidth="1"/>
    <col min="8" max="8" width="11.25" style="1" customWidth="1"/>
    <col min="9" max="9" width="11.625" style="1" customWidth="1"/>
    <col min="10" max="10" width="11.5" style="1" customWidth="1"/>
    <col min="11" max="16384" width="9" style="1"/>
  </cols>
  <sheetData>
    <row r="1" spans="1:10" x14ac:dyDescent="0.25">
      <c r="A1" s="24" t="s">
        <v>146</v>
      </c>
      <c r="I1" s="50" t="s">
        <v>195</v>
      </c>
    </row>
    <row r="2" spans="1:10" x14ac:dyDescent="0.25">
      <c r="A2" s="24" t="s">
        <v>147</v>
      </c>
      <c r="I2" s="50"/>
    </row>
    <row r="3" spans="1:10" x14ac:dyDescent="0.25">
      <c r="A3" s="22"/>
    </row>
    <row r="4" spans="1:10" x14ac:dyDescent="0.25">
      <c r="A4" s="58" t="s">
        <v>176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25">
      <c r="A5" s="59" t="s">
        <v>196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25">
      <c r="A6" s="59" t="s">
        <v>194</v>
      </c>
      <c r="B6" s="59"/>
      <c r="C6" s="59"/>
      <c r="D6" s="59"/>
      <c r="E6" s="59"/>
      <c r="F6" s="59"/>
      <c r="G6" s="59"/>
      <c r="H6" s="59"/>
      <c r="I6" s="59"/>
      <c r="J6" s="59"/>
    </row>
    <row r="7" spans="1:10" x14ac:dyDescent="0.25">
      <c r="I7" s="67" t="s">
        <v>0</v>
      </c>
      <c r="J7" s="67"/>
    </row>
    <row r="8" spans="1:10" ht="30.75" customHeight="1" x14ac:dyDescent="0.25">
      <c r="A8" s="71" t="s">
        <v>1</v>
      </c>
      <c r="B8" s="71" t="s">
        <v>136</v>
      </c>
      <c r="C8" s="71" t="s">
        <v>137</v>
      </c>
      <c r="D8" s="71" t="s">
        <v>138</v>
      </c>
      <c r="E8" s="71"/>
      <c r="F8" s="71"/>
      <c r="G8" s="71" t="s">
        <v>139</v>
      </c>
      <c r="H8" s="71" t="s">
        <v>140</v>
      </c>
      <c r="I8" s="71" t="s">
        <v>18</v>
      </c>
      <c r="J8" s="71" t="s">
        <v>141</v>
      </c>
    </row>
    <row r="9" spans="1:10" x14ac:dyDescent="0.25">
      <c r="A9" s="71"/>
      <c r="B9" s="71"/>
      <c r="C9" s="71"/>
      <c r="D9" s="71" t="s">
        <v>142</v>
      </c>
      <c r="E9" s="72" t="s">
        <v>69</v>
      </c>
      <c r="F9" s="72"/>
      <c r="G9" s="71"/>
      <c r="H9" s="71"/>
      <c r="I9" s="71"/>
      <c r="J9" s="71"/>
    </row>
    <row r="10" spans="1:10" ht="63" x14ac:dyDescent="0.25">
      <c r="A10" s="71"/>
      <c r="B10" s="71"/>
      <c r="C10" s="71"/>
      <c r="D10" s="71"/>
      <c r="E10" s="51" t="s">
        <v>143</v>
      </c>
      <c r="F10" s="51" t="s">
        <v>144</v>
      </c>
      <c r="G10" s="71"/>
      <c r="H10" s="71"/>
      <c r="I10" s="71"/>
      <c r="J10" s="71"/>
    </row>
    <row r="11" spans="1:10" s="44" customFormat="1" x14ac:dyDescent="0.25">
      <c r="A11" s="53" t="s">
        <v>4</v>
      </c>
      <c r="B11" s="53" t="s">
        <v>19</v>
      </c>
      <c r="C11" s="53">
        <v>1</v>
      </c>
      <c r="D11" s="53">
        <v>2</v>
      </c>
      <c r="E11" s="53">
        <v>3</v>
      </c>
      <c r="F11" s="53">
        <v>4</v>
      </c>
      <c r="G11" s="53">
        <v>5</v>
      </c>
      <c r="H11" s="53">
        <v>6</v>
      </c>
      <c r="I11" s="53">
        <v>7</v>
      </c>
      <c r="J11" s="53">
        <v>8</v>
      </c>
    </row>
    <row r="12" spans="1:10" x14ac:dyDescent="0.25">
      <c r="A12" s="52"/>
      <c r="B12" s="54" t="s">
        <v>117</v>
      </c>
      <c r="C12" s="55">
        <f>SUM(C13:C29)</f>
        <v>216436</v>
      </c>
      <c r="D12" s="55">
        <f t="shared" ref="D12:J12" si="0">SUM(D13:D29)</f>
        <v>39256</v>
      </c>
      <c r="E12" s="55">
        <f t="shared" si="0"/>
        <v>4936</v>
      </c>
      <c r="F12" s="55">
        <f t="shared" si="0"/>
        <v>34320</v>
      </c>
      <c r="G12" s="55">
        <f t="shared" si="0"/>
        <v>72761.58600000001</v>
      </c>
      <c r="H12" s="55">
        <f t="shared" si="0"/>
        <v>0</v>
      </c>
      <c r="I12" s="55">
        <f t="shared" si="0"/>
        <v>0</v>
      </c>
      <c r="J12" s="55">
        <f t="shared" si="0"/>
        <v>112017.58600000001</v>
      </c>
    </row>
    <row r="13" spans="1:10" x14ac:dyDescent="0.25">
      <c r="A13" s="51">
        <v>1</v>
      </c>
      <c r="B13" s="39" t="s">
        <v>178</v>
      </c>
      <c r="C13" s="56">
        <v>3120</v>
      </c>
      <c r="D13" s="56">
        <f>SUM(E13:F13)</f>
        <v>1660.6</v>
      </c>
      <c r="E13" s="56">
        <v>111</v>
      </c>
      <c r="F13" s="56">
        <f>'[1]giao thu '!E9/1000-E13</f>
        <v>1549.6</v>
      </c>
      <c r="G13" s="56">
        <f>'[1]giao thu '!F9/1000</f>
        <v>4036.1990000000001</v>
      </c>
      <c r="H13" s="56"/>
      <c r="I13" s="56"/>
      <c r="J13" s="56">
        <f>'[1]giao chi '!C10/1000</f>
        <v>5696.799</v>
      </c>
    </row>
    <row r="14" spans="1:10" x14ac:dyDescent="0.25">
      <c r="A14" s="51">
        <v>2</v>
      </c>
      <c r="B14" s="39" t="s">
        <v>179</v>
      </c>
      <c r="C14" s="56">
        <v>23386</v>
      </c>
      <c r="D14" s="56">
        <f t="shared" ref="D14:D29" si="1">SUM(E14:F14)</f>
        <v>2807.45</v>
      </c>
      <c r="E14" s="56">
        <v>267.5</v>
      </c>
      <c r="F14" s="56">
        <f>'[1]giao thu '!E10/1000-E14</f>
        <v>2539.9499999999998</v>
      </c>
      <c r="G14" s="56">
        <f>'[1]giao thu '!F10/1000</f>
        <v>5058.5619999999999</v>
      </c>
      <c r="H14" s="56"/>
      <c r="I14" s="56"/>
      <c r="J14" s="56">
        <f>'[1]giao chi '!C11/1000</f>
        <v>7866.0119999999997</v>
      </c>
    </row>
    <row r="15" spans="1:10" x14ac:dyDescent="0.25">
      <c r="A15" s="51">
        <v>3</v>
      </c>
      <c r="B15" s="39" t="s">
        <v>180</v>
      </c>
      <c r="C15" s="56">
        <v>1277.5</v>
      </c>
      <c r="D15" s="56">
        <f t="shared" si="1"/>
        <v>644</v>
      </c>
      <c r="E15" s="56">
        <v>80.5</v>
      </c>
      <c r="F15" s="56">
        <f>'[1]giao thu '!E11/1000-E15</f>
        <v>563.5</v>
      </c>
      <c r="G15" s="56">
        <f>'[1]giao thu '!F11/1000</f>
        <v>4547.4889999999996</v>
      </c>
      <c r="H15" s="56"/>
      <c r="I15" s="56"/>
      <c r="J15" s="56">
        <f>'[1]giao chi '!C12/1000</f>
        <v>5191.4889999999996</v>
      </c>
    </row>
    <row r="16" spans="1:10" x14ac:dyDescent="0.25">
      <c r="A16" s="51">
        <v>4</v>
      </c>
      <c r="B16" s="39" t="s">
        <v>181</v>
      </c>
      <c r="C16" s="56">
        <v>21789</v>
      </c>
      <c r="D16" s="56">
        <f t="shared" si="1"/>
        <v>1813.5</v>
      </c>
      <c r="E16" s="56">
        <v>122</v>
      </c>
      <c r="F16" s="56">
        <f>'[1]giao thu '!E12/1000-E16</f>
        <v>1691.5</v>
      </c>
      <c r="G16" s="56">
        <f>'[1]giao thu '!F12/1000</f>
        <v>4492.2910000000002</v>
      </c>
      <c r="H16" s="56"/>
      <c r="I16" s="56"/>
      <c r="J16" s="56">
        <f>'[1]giao chi '!C13/1000</f>
        <v>6305.7910000000002</v>
      </c>
    </row>
    <row r="17" spans="1:10" x14ac:dyDescent="0.25">
      <c r="A17" s="51">
        <v>5</v>
      </c>
      <c r="B17" s="39" t="s">
        <v>182</v>
      </c>
      <c r="C17" s="56">
        <v>2684</v>
      </c>
      <c r="D17" s="56">
        <f t="shared" si="1"/>
        <v>1311.05</v>
      </c>
      <c r="E17" s="56">
        <v>123.5</v>
      </c>
      <c r="F17" s="56">
        <f>'[1]giao thu '!E13/1000-E17</f>
        <v>1187.55</v>
      </c>
      <c r="G17" s="56">
        <f>'[1]giao thu '!F13/1000</f>
        <v>4860.2690000000002</v>
      </c>
      <c r="H17" s="56"/>
      <c r="I17" s="56"/>
      <c r="J17" s="56">
        <f>'[1]giao chi '!C14/1000</f>
        <v>6171.3190000000004</v>
      </c>
    </row>
    <row r="18" spans="1:10" x14ac:dyDescent="0.25">
      <c r="A18" s="51">
        <v>6</v>
      </c>
      <c r="B18" s="39" t="s">
        <v>183</v>
      </c>
      <c r="C18" s="56">
        <v>84456.5</v>
      </c>
      <c r="D18" s="56">
        <f t="shared" si="1"/>
        <v>5775.5</v>
      </c>
      <c r="E18" s="56">
        <v>94.5</v>
      </c>
      <c r="F18" s="56">
        <f>'[1]giao thu '!E14/1000-E18</f>
        <v>5681</v>
      </c>
      <c r="G18" s="56">
        <f>'[1]giao thu '!F14/1000</f>
        <v>4198.0910000000003</v>
      </c>
      <c r="H18" s="56"/>
      <c r="I18" s="56"/>
      <c r="J18" s="56">
        <f>'[1]giao chi '!C15/1000</f>
        <v>9973.5910000000003</v>
      </c>
    </row>
    <row r="19" spans="1:10" x14ac:dyDescent="0.25">
      <c r="A19" s="51">
        <v>7</v>
      </c>
      <c r="B19" s="39" t="s">
        <v>184</v>
      </c>
      <c r="C19" s="56">
        <v>2642</v>
      </c>
      <c r="D19" s="56">
        <f t="shared" si="1"/>
        <v>1379.75</v>
      </c>
      <c r="E19" s="56">
        <v>142.5</v>
      </c>
      <c r="F19" s="56">
        <f>'[1]giao thu '!E15/1000-E19</f>
        <v>1237.25</v>
      </c>
      <c r="G19" s="56">
        <f>'[1]giao thu '!F15/1000</f>
        <v>4233.0320000000002</v>
      </c>
      <c r="H19" s="56"/>
      <c r="I19" s="56"/>
      <c r="J19" s="56">
        <f>'[1]giao chi '!C16/1000</f>
        <v>5612.7820000000002</v>
      </c>
    </row>
    <row r="20" spans="1:10" x14ac:dyDescent="0.25">
      <c r="A20" s="51">
        <v>8</v>
      </c>
      <c r="B20" s="39" t="s">
        <v>185</v>
      </c>
      <c r="C20" s="56">
        <v>4187</v>
      </c>
      <c r="D20" s="56">
        <f t="shared" si="1"/>
        <v>1995.2</v>
      </c>
      <c r="E20" s="56">
        <v>261</v>
      </c>
      <c r="F20" s="56">
        <f>'[1]giao thu '!E16/1000-E20</f>
        <v>1734.2</v>
      </c>
      <c r="G20" s="56">
        <f>'[1]giao thu '!F16/1000</f>
        <v>5075.1719999999996</v>
      </c>
      <c r="H20" s="56"/>
      <c r="I20" s="56"/>
      <c r="J20" s="56">
        <f>'[1]giao chi '!C17/1000</f>
        <v>7070.3720000000003</v>
      </c>
    </row>
    <row r="21" spans="1:10" x14ac:dyDescent="0.25">
      <c r="A21" s="51">
        <v>9</v>
      </c>
      <c r="B21" s="39" t="s">
        <v>186</v>
      </c>
      <c r="C21" s="56">
        <v>3850</v>
      </c>
      <c r="D21" s="56">
        <f t="shared" si="1"/>
        <v>1588.6</v>
      </c>
      <c r="E21" s="56">
        <v>496</v>
      </c>
      <c r="F21" s="56">
        <f>'[1]giao thu '!E17/1000-E21</f>
        <v>1092.5999999999999</v>
      </c>
      <c r="G21" s="56">
        <f>'[1]giao thu '!F17/1000</f>
        <v>3466.5880000000002</v>
      </c>
      <c r="H21" s="56"/>
      <c r="I21" s="56"/>
      <c r="J21" s="56">
        <f>'[1]giao chi '!C18/1000</f>
        <v>5055.1880000000001</v>
      </c>
    </row>
    <row r="22" spans="1:10" x14ac:dyDescent="0.25">
      <c r="A22" s="51">
        <v>10</v>
      </c>
      <c r="B22" s="39" t="s">
        <v>187</v>
      </c>
      <c r="C22" s="56">
        <v>24938.5</v>
      </c>
      <c r="D22" s="56">
        <f t="shared" si="1"/>
        <v>2952.55</v>
      </c>
      <c r="E22" s="56">
        <v>485</v>
      </c>
      <c r="F22" s="56">
        <f>'[1]giao thu '!E18/1000-E22</f>
        <v>2467.5500000000002</v>
      </c>
      <c r="G22" s="56">
        <f>'[1]giao thu '!F18/1000</f>
        <v>4701.4809999999998</v>
      </c>
      <c r="H22" s="56"/>
      <c r="I22" s="56"/>
      <c r="J22" s="56">
        <f>'[1]giao chi '!C19/1000</f>
        <v>7654.0309999999999</v>
      </c>
    </row>
    <row r="23" spans="1:10" x14ac:dyDescent="0.25">
      <c r="A23" s="51">
        <v>11</v>
      </c>
      <c r="B23" s="39" t="s">
        <v>188</v>
      </c>
      <c r="C23" s="56">
        <v>8180</v>
      </c>
      <c r="D23" s="56">
        <f t="shared" si="1"/>
        <v>3821</v>
      </c>
      <c r="E23" s="56">
        <v>338</v>
      </c>
      <c r="F23" s="56">
        <f>'[1]giao thu '!E19/1000-E23</f>
        <v>3483</v>
      </c>
      <c r="G23" s="56">
        <f>'[1]giao thu '!F19/1000</f>
        <v>4069.6109999999999</v>
      </c>
      <c r="H23" s="56"/>
      <c r="I23" s="56"/>
      <c r="J23" s="56">
        <f>'[1]giao chi '!C20/1000</f>
        <v>7890.6109999999999</v>
      </c>
    </row>
    <row r="24" spans="1:10" x14ac:dyDescent="0.25">
      <c r="A24" s="51">
        <v>12</v>
      </c>
      <c r="B24" s="39" t="s">
        <v>189</v>
      </c>
      <c r="C24" s="56">
        <v>4445</v>
      </c>
      <c r="D24" s="56">
        <f t="shared" si="1"/>
        <v>1915.5</v>
      </c>
      <c r="E24" s="56">
        <v>258</v>
      </c>
      <c r="F24" s="56">
        <f>'[1]giao thu '!E20/1000-E24</f>
        <v>1657.5</v>
      </c>
      <c r="G24" s="56">
        <f>'[1]giao thu '!F20/1000</f>
        <v>3750.04</v>
      </c>
      <c r="H24" s="56"/>
      <c r="I24" s="56"/>
      <c r="J24" s="56">
        <f>'[1]giao chi '!C21/1000</f>
        <v>5665.54</v>
      </c>
    </row>
    <row r="25" spans="1:10" x14ac:dyDescent="0.25">
      <c r="A25" s="51">
        <v>13</v>
      </c>
      <c r="B25" s="39" t="s">
        <v>190</v>
      </c>
      <c r="C25" s="56">
        <v>4447</v>
      </c>
      <c r="D25" s="56">
        <f t="shared" si="1"/>
        <v>1917.3</v>
      </c>
      <c r="E25" s="56">
        <v>204</v>
      </c>
      <c r="F25" s="56">
        <f>'[1]giao thu '!E21/1000-E25</f>
        <v>1713.3</v>
      </c>
      <c r="G25" s="56">
        <f>'[1]giao thu '!F21/1000</f>
        <v>4157.4970000000003</v>
      </c>
      <c r="H25" s="56"/>
      <c r="I25" s="56"/>
      <c r="J25" s="56">
        <f>'[1]giao chi '!C22/1000</f>
        <v>6074.7969999999996</v>
      </c>
    </row>
    <row r="26" spans="1:10" x14ac:dyDescent="0.25">
      <c r="A26" s="51">
        <v>14</v>
      </c>
      <c r="B26" s="39" t="s">
        <v>174</v>
      </c>
      <c r="C26" s="56">
        <v>17193</v>
      </c>
      <c r="D26" s="56">
        <f t="shared" si="1"/>
        <v>5050</v>
      </c>
      <c r="E26" s="56">
        <v>1643</v>
      </c>
      <c r="F26" s="56">
        <f>'[1]giao thu '!E22/1000-E26</f>
        <v>3407</v>
      </c>
      <c r="G26" s="56">
        <f>'[1]giao thu '!F22/1000</f>
        <v>3385.3890000000001</v>
      </c>
      <c r="H26" s="56"/>
      <c r="I26" s="56"/>
      <c r="J26" s="56">
        <f>'[1]giao chi '!C23/1000</f>
        <v>8435.3889999999992</v>
      </c>
    </row>
    <row r="27" spans="1:10" x14ac:dyDescent="0.25">
      <c r="A27" s="51">
        <v>15</v>
      </c>
      <c r="B27" s="39" t="s">
        <v>191</v>
      </c>
      <c r="C27" s="56">
        <v>4499.5</v>
      </c>
      <c r="D27" s="56">
        <f t="shared" si="1"/>
        <v>2145.5</v>
      </c>
      <c r="E27" s="56">
        <v>137.5</v>
      </c>
      <c r="F27" s="56">
        <f>'[1]giao thu '!E23/1000-E27</f>
        <v>2008</v>
      </c>
      <c r="G27" s="56">
        <f>'[1]giao thu '!F23/1000</f>
        <v>4726.9780000000001</v>
      </c>
      <c r="H27" s="56"/>
      <c r="I27" s="56"/>
      <c r="J27" s="56">
        <f>'[1]giao chi '!C24/1000</f>
        <v>6872.4780000000001</v>
      </c>
    </row>
    <row r="28" spans="1:10" x14ac:dyDescent="0.25">
      <c r="A28" s="51">
        <v>16</v>
      </c>
      <c r="B28" s="39" t="s">
        <v>192</v>
      </c>
      <c r="C28" s="56">
        <v>1884</v>
      </c>
      <c r="D28" s="56">
        <f t="shared" si="1"/>
        <v>893</v>
      </c>
      <c r="E28" s="56">
        <v>82</v>
      </c>
      <c r="F28" s="56">
        <f>'[1]giao thu '!E24/1000-E28</f>
        <v>811</v>
      </c>
      <c r="G28" s="56">
        <f>'[1]giao thu '!F24/1000</f>
        <v>3920.366</v>
      </c>
      <c r="H28" s="56"/>
      <c r="I28" s="56"/>
      <c r="J28" s="56">
        <f>'[1]giao chi '!C25/1000</f>
        <v>4813.366</v>
      </c>
    </row>
    <row r="29" spans="1:10" x14ac:dyDescent="0.25">
      <c r="A29" s="51">
        <v>17</v>
      </c>
      <c r="B29" s="39" t="s">
        <v>193</v>
      </c>
      <c r="C29" s="56">
        <v>3457</v>
      </c>
      <c r="D29" s="56">
        <f t="shared" si="1"/>
        <v>1585.5</v>
      </c>
      <c r="E29" s="56">
        <v>90</v>
      </c>
      <c r="F29" s="56">
        <f>'[1]giao thu '!E25/1000-E29</f>
        <v>1495.5</v>
      </c>
      <c r="G29" s="56">
        <f>'[1]giao thu '!F25/1000</f>
        <v>4082.5309999999999</v>
      </c>
      <c r="H29" s="56"/>
      <c r="I29" s="56"/>
      <c r="J29" s="56">
        <f>'[1]giao chi '!C26/1000</f>
        <v>5668.0309999999999</v>
      </c>
    </row>
  </sheetData>
  <mergeCells count="14">
    <mergeCell ref="A4:J4"/>
    <mergeCell ref="A5:J5"/>
    <mergeCell ref="I7:J7"/>
    <mergeCell ref="I8:I10"/>
    <mergeCell ref="J8:J10"/>
    <mergeCell ref="D9:D10"/>
    <mergeCell ref="E9:F9"/>
    <mergeCell ref="A8:A10"/>
    <mergeCell ref="B8:B10"/>
    <mergeCell ref="C8:C10"/>
    <mergeCell ref="D8:F8"/>
    <mergeCell ref="G8:G10"/>
    <mergeCell ref="H8:H10"/>
    <mergeCell ref="A6:J6"/>
  </mergeCells>
  <pageMargins left="0.7" right="0.7" top="0.33" bottom="0.33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69</vt:lpstr>
      <vt:lpstr>70</vt:lpstr>
      <vt:lpstr>71</vt:lpstr>
      <vt:lpstr>72</vt:lpstr>
      <vt:lpstr>73</vt:lpstr>
      <vt:lpstr>74</vt:lpstr>
      <vt:lpstr>75</vt:lpstr>
      <vt:lpstr>76</vt:lpstr>
      <vt:lpstr>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2022-06-15T07:13:06Z</cp:lastPrinted>
  <dcterms:created xsi:type="dcterms:W3CDTF">2022-02-08T06:36:33Z</dcterms:created>
  <dcterms:modified xsi:type="dcterms:W3CDTF">2022-12-08T09:00:15Z</dcterms:modified>
</cp:coreProperties>
</file>