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285" yWindow="30" windowWidth="16725" windowHeight="6840" firstSheet="1" activeTab="1"/>
  </bookViews>
  <sheets>
    <sheet name="foxz" sheetId="8" state="veryHidden" r:id=""/>
    <sheet name="CK96" sheetId="1" r:id="rId1"/>
    <sheet name="CK97" sheetId="2" r:id="rId2"/>
    <sheet name="CK98" sheetId="3" r:id="rId3"/>
    <sheet name="CK99" sheetId="4" r:id="rId4"/>
    <sheet name="CK100" sheetId="6" r:id="rId5"/>
    <sheet name="CK101" sheetId="5" r:id="rId6"/>
    <sheet name="CK102" sheetId="7" r:id="rId7"/>
  </sheets>
  <definedNames>
    <definedName name="_xlnm.Print_Area" localSheetId="5">'CK100'!$A$1:$M$104</definedName>
    <definedName name="_xlnm.Print_Titles" localSheetId="5">'CK100'!$8:$11</definedName>
    <definedName name="_xlnm.Print_Titles" localSheetId="7">'CK102'!$A:$B</definedName>
    <definedName name="_xlnm.Print_Titles" localSheetId="3">'CK98'!$8:$10</definedName>
  </definedNames>
  <calcPr calcId="144525"/>
</workbook>
</file>

<file path=xl/calcChain.xml><?xml version="1.0" encoding="utf-8"?>
<calcChain xmlns="http://schemas.openxmlformats.org/spreadsheetml/2006/main">
  <c r="M14" i="6" l="1"/>
  <c r="E102" i="6"/>
  <c r="E101" i="6"/>
  <c r="E100" i="6"/>
  <c r="L100" i="6" s="1"/>
  <c r="E99" i="6"/>
  <c r="L99" i="6" s="1"/>
  <c r="K96" i="6" l="1"/>
  <c r="A6" i="2"/>
  <c r="A6" i="3" s="1"/>
  <c r="A6" i="4" s="1"/>
  <c r="A6" i="6" s="1"/>
  <c r="A6" i="5" s="1"/>
  <c r="A6" i="7" s="1"/>
  <c r="Z26" i="7" l="1"/>
  <c r="Y26" i="7" s="1"/>
  <c r="AC26" i="7"/>
  <c r="AC16" i="7" s="1"/>
  <c r="V24" i="7"/>
  <c r="S25" i="7"/>
  <c r="R25" i="7" s="1"/>
  <c r="V22" i="7"/>
  <c r="U22" i="7" s="1"/>
  <c r="D16" i="7"/>
  <c r="E16" i="7"/>
  <c r="F16" i="7"/>
  <c r="L16" i="7"/>
  <c r="M16" i="7"/>
  <c r="O16" i="7"/>
  <c r="P16" i="7"/>
  <c r="T16" i="7"/>
  <c r="W16" i="7"/>
  <c r="Z16" i="7"/>
  <c r="AA16" i="7"/>
  <c r="AD16" i="7"/>
  <c r="AG16" i="7"/>
  <c r="AH16" i="7"/>
  <c r="AJ16" i="7"/>
  <c r="AK16" i="7"/>
  <c r="AN16" i="7"/>
  <c r="AO16" i="7"/>
  <c r="AQ16" i="7"/>
  <c r="AR16" i="7"/>
  <c r="AU16" i="7"/>
  <c r="AV16" i="7"/>
  <c r="AX16" i="7"/>
  <c r="AY16" i="7"/>
  <c r="BB16" i="7"/>
  <c r="BC16" i="7"/>
  <c r="BE16" i="7"/>
  <c r="BF16" i="7"/>
  <c r="BI16" i="7"/>
  <c r="BJ16" i="7"/>
  <c r="BL16" i="7"/>
  <c r="BM16" i="7"/>
  <c r="BK29" i="7"/>
  <c r="BH29" i="7"/>
  <c r="BD29" i="7"/>
  <c r="BA29" i="7"/>
  <c r="AZ29" i="7" s="1"/>
  <c r="AW29" i="7"/>
  <c r="AT29" i="7"/>
  <c r="AP29" i="7"/>
  <c r="AM29" i="7"/>
  <c r="AI29" i="7"/>
  <c r="AF29" i="7"/>
  <c r="AB29" i="7"/>
  <c r="Y29" i="7"/>
  <c r="U29" i="7"/>
  <c r="R29" i="7"/>
  <c r="BK28" i="7"/>
  <c r="BH28" i="7"/>
  <c r="BD28" i="7"/>
  <c r="BA28" i="7"/>
  <c r="AZ28" i="7" s="1"/>
  <c r="AW28" i="7"/>
  <c r="AT28" i="7"/>
  <c r="AS28" i="7" s="1"/>
  <c r="AP28" i="7"/>
  <c r="AM28" i="7"/>
  <c r="AI28" i="7"/>
  <c r="AF28" i="7"/>
  <c r="AB28" i="7"/>
  <c r="Y28" i="7"/>
  <c r="U28" i="7"/>
  <c r="R28" i="7"/>
  <c r="Q28" i="7" s="1"/>
  <c r="BK27" i="7"/>
  <c r="BH27" i="7"/>
  <c r="BD27" i="7"/>
  <c r="BA27" i="7"/>
  <c r="AW27" i="7"/>
  <c r="AT27" i="7"/>
  <c r="AP27" i="7"/>
  <c r="AM27" i="7"/>
  <c r="AI27" i="7"/>
  <c r="AE27" i="7" s="1"/>
  <c r="AF27" i="7"/>
  <c r="AB27" i="7"/>
  <c r="Y27" i="7"/>
  <c r="U27" i="7"/>
  <c r="R27" i="7"/>
  <c r="BK26" i="7"/>
  <c r="BG26" i="7" s="1"/>
  <c r="BH26" i="7"/>
  <c r="BD26" i="7"/>
  <c r="BA26" i="7"/>
  <c r="AW26" i="7"/>
  <c r="AT26" i="7"/>
  <c r="AP26" i="7"/>
  <c r="AM26" i="7"/>
  <c r="AI26" i="7"/>
  <c r="AF26" i="7"/>
  <c r="AB26" i="7"/>
  <c r="U26" i="7"/>
  <c r="R26" i="7"/>
  <c r="BK25" i="7"/>
  <c r="BH25" i="7"/>
  <c r="BD25" i="7"/>
  <c r="AZ25" i="7" s="1"/>
  <c r="BA25" i="7"/>
  <c r="AW25" i="7"/>
  <c r="AT25" i="7"/>
  <c r="AP25" i="7"/>
  <c r="AM25" i="7"/>
  <c r="AI25" i="7"/>
  <c r="AF25" i="7"/>
  <c r="AE25" i="7" s="1"/>
  <c r="AB25" i="7"/>
  <c r="Y25" i="7"/>
  <c r="X25" i="7" s="1"/>
  <c r="U25" i="7"/>
  <c r="BK24" i="7"/>
  <c r="BH24" i="7"/>
  <c r="BD24" i="7"/>
  <c r="BA24" i="7"/>
  <c r="AW24" i="7"/>
  <c r="AT24" i="7"/>
  <c r="AP24" i="7"/>
  <c r="AL24" i="7" s="1"/>
  <c r="AM24" i="7"/>
  <c r="AI24" i="7"/>
  <c r="AF24" i="7"/>
  <c r="AB24" i="7"/>
  <c r="Y24" i="7"/>
  <c r="R24" i="7"/>
  <c r="BK23" i="7"/>
  <c r="BH23" i="7"/>
  <c r="BD23" i="7"/>
  <c r="BA23" i="7"/>
  <c r="AZ23" i="7" s="1"/>
  <c r="AW23" i="7"/>
  <c r="AT23" i="7"/>
  <c r="AS23" i="7" s="1"/>
  <c r="AP23" i="7"/>
  <c r="AM23" i="7"/>
  <c r="AL23" i="7" s="1"/>
  <c r="AI23" i="7"/>
  <c r="AF23" i="7"/>
  <c r="AB23" i="7"/>
  <c r="Y23" i="7"/>
  <c r="U23" i="7"/>
  <c r="R23" i="7"/>
  <c r="BK22" i="7"/>
  <c r="BH22" i="7"/>
  <c r="BD22" i="7"/>
  <c r="BA22" i="7"/>
  <c r="AW22" i="7"/>
  <c r="AT22" i="7"/>
  <c r="AS22" i="7" s="1"/>
  <c r="AP22" i="7"/>
  <c r="AM22" i="7"/>
  <c r="AL22" i="7" s="1"/>
  <c r="AI22" i="7"/>
  <c r="AF22" i="7"/>
  <c r="AE22" i="7" s="1"/>
  <c r="AB22" i="7"/>
  <c r="Y22" i="7"/>
  <c r="R22" i="7"/>
  <c r="BK21" i="7"/>
  <c r="BH21" i="7"/>
  <c r="BD21" i="7"/>
  <c r="BA21" i="7"/>
  <c r="AW21" i="7"/>
  <c r="AS21" i="7" s="1"/>
  <c r="AT21" i="7"/>
  <c r="AP21" i="7"/>
  <c r="AM21" i="7"/>
  <c r="AI21" i="7"/>
  <c r="AF21" i="7"/>
  <c r="AB21" i="7"/>
  <c r="Y21" i="7"/>
  <c r="X21" i="7"/>
  <c r="U21" i="7"/>
  <c r="R21" i="7"/>
  <c r="BK20" i="7"/>
  <c r="BH20" i="7"/>
  <c r="BG20" i="7" s="1"/>
  <c r="BD20" i="7"/>
  <c r="BA20" i="7"/>
  <c r="AZ20" i="7" s="1"/>
  <c r="AW20" i="7"/>
  <c r="AT20" i="7"/>
  <c r="AP20" i="7"/>
  <c r="AM20" i="7"/>
  <c r="AI20" i="7"/>
  <c r="AF20" i="7"/>
  <c r="AE20" i="7" s="1"/>
  <c r="AB20" i="7"/>
  <c r="Y20" i="7"/>
  <c r="X20" i="7" s="1"/>
  <c r="U20" i="7"/>
  <c r="R20" i="7"/>
  <c r="BK19" i="7"/>
  <c r="BH19" i="7"/>
  <c r="BD19" i="7"/>
  <c r="BA19" i="7"/>
  <c r="AZ19" i="7" s="1"/>
  <c r="AW19" i="7"/>
  <c r="AT19" i="7"/>
  <c r="AP19" i="7"/>
  <c r="AM19" i="7"/>
  <c r="AI19" i="7"/>
  <c r="AF19" i="7"/>
  <c r="AB19" i="7"/>
  <c r="Y19" i="7"/>
  <c r="U19" i="7"/>
  <c r="R19" i="7"/>
  <c r="BK18" i="7"/>
  <c r="BH18" i="7"/>
  <c r="BD18" i="7"/>
  <c r="BA18" i="7"/>
  <c r="AW18" i="7"/>
  <c r="AT18" i="7"/>
  <c r="AP18" i="7"/>
  <c r="AM18" i="7"/>
  <c r="AI18" i="7"/>
  <c r="AF18" i="7"/>
  <c r="AB18" i="7"/>
  <c r="Y18" i="7"/>
  <c r="U18" i="7"/>
  <c r="R18" i="7"/>
  <c r="BK17" i="7"/>
  <c r="BH17" i="7"/>
  <c r="BH16" i="7" s="1"/>
  <c r="BD17" i="7"/>
  <c r="BA17" i="7"/>
  <c r="BA16" i="7" s="1"/>
  <c r="AW17" i="7"/>
  <c r="AT17" i="7"/>
  <c r="AT16" i="7" s="1"/>
  <c r="AP17" i="7"/>
  <c r="AM17" i="7"/>
  <c r="AI17" i="7"/>
  <c r="AF17" i="7"/>
  <c r="AF16" i="7" s="1"/>
  <c r="AB17" i="7"/>
  <c r="Y17" i="7"/>
  <c r="X17" i="7" s="1"/>
  <c r="U17" i="7"/>
  <c r="R17" i="7"/>
  <c r="K29" i="7"/>
  <c r="H29" i="7" s="1"/>
  <c r="K28" i="7"/>
  <c r="H28" i="7" s="1"/>
  <c r="K27" i="7"/>
  <c r="H27" i="7" s="1"/>
  <c r="K26" i="7"/>
  <c r="K25" i="7"/>
  <c r="H25" i="7" s="1"/>
  <c r="BO25" i="7" s="1"/>
  <c r="K24" i="7"/>
  <c r="H24" i="7" s="1"/>
  <c r="K23" i="7"/>
  <c r="H23" i="7" s="1"/>
  <c r="BO23" i="7" s="1"/>
  <c r="K22" i="7"/>
  <c r="K21" i="7"/>
  <c r="H21" i="7" s="1"/>
  <c r="K20" i="7"/>
  <c r="K19" i="7"/>
  <c r="H19" i="7" s="1"/>
  <c r="K18" i="7"/>
  <c r="K17" i="7"/>
  <c r="H17" i="7" s="1"/>
  <c r="K15" i="7"/>
  <c r="K14" i="7" s="1"/>
  <c r="M14" i="7"/>
  <c r="M13" i="7" s="1"/>
  <c r="L14" i="7"/>
  <c r="BH15" i="7"/>
  <c r="BA15" i="7"/>
  <c r="BA14" i="7" s="1"/>
  <c r="AT15" i="7"/>
  <c r="AM15" i="7"/>
  <c r="AM14" i="7" s="1"/>
  <c r="AF15" i="7"/>
  <c r="AF14" i="7" s="1"/>
  <c r="Y15" i="7"/>
  <c r="Y14" i="7" s="1"/>
  <c r="BJ14" i="7"/>
  <c r="BJ13" i="7" s="1"/>
  <c r="BI14" i="7"/>
  <c r="BH14" i="7"/>
  <c r="BC14" i="7"/>
  <c r="BB14" i="7"/>
  <c r="BB13" i="7" s="1"/>
  <c r="AV14" i="7"/>
  <c r="AU14" i="7"/>
  <c r="AU13" i="7" s="1"/>
  <c r="AO14" i="7"/>
  <c r="AN14" i="7"/>
  <c r="AH14" i="7"/>
  <c r="AG14" i="7"/>
  <c r="AA14" i="7"/>
  <c r="Z14" i="7"/>
  <c r="R15" i="7"/>
  <c r="R14" i="7" s="1"/>
  <c r="T14" i="7"/>
  <c r="S14" i="7"/>
  <c r="N29" i="7"/>
  <c r="J29" i="7" s="1"/>
  <c r="C29" i="7"/>
  <c r="N28" i="7"/>
  <c r="C28" i="7"/>
  <c r="N27" i="7"/>
  <c r="C27" i="7"/>
  <c r="D14" i="7"/>
  <c r="E14" i="7"/>
  <c r="F14" i="7"/>
  <c r="O14" i="7"/>
  <c r="O13" i="7" s="1"/>
  <c r="P14" i="7"/>
  <c r="V14" i="7"/>
  <c r="W14" i="7"/>
  <c r="AC14" i="7"/>
  <c r="AD14" i="7"/>
  <c r="AJ14" i="7"/>
  <c r="AK14" i="7"/>
  <c r="AQ14" i="7"/>
  <c r="AR14" i="7"/>
  <c r="AX14" i="7"/>
  <c r="AY14" i="7"/>
  <c r="BE14" i="7"/>
  <c r="BF14" i="7"/>
  <c r="BL14" i="7"/>
  <c r="BM14" i="7"/>
  <c r="N26" i="7"/>
  <c r="J26" i="7" s="1"/>
  <c r="C26" i="7"/>
  <c r="N25" i="7"/>
  <c r="C25" i="7"/>
  <c r="N24" i="7"/>
  <c r="J24" i="7" s="1"/>
  <c r="C24" i="7"/>
  <c r="N23" i="7"/>
  <c r="C23" i="7"/>
  <c r="N22" i="7"/>
  <c r="C22" i="7"/>
  <c r="N21" i="7"/>
  <c r="J21" i="7" s="1"/>
  <c r="C21" i="7"/>
  <c r="N20" i="7"/>
  <c r="J20" i="7" s="1"/>
  <c r="C20" i="7"/>
  <c r="N19" i="7"/>
  <c r="C19" i="7"/>
  <c r="N18" i="7"/>
  <c r="J18" i="7" s="1"/>
  <c r="C18" i="7"/>
  <c r="N17" i="7"/>
  <c r="N16" i="7" s="1"/>
  <c r="C17" i="7"/>
  <c r="BK15" i="7"/>
  <c r="BD15" i="7"/>
  <c r="AW15" i="7"/>
  <c r="AP15" i="7"/>
  <c r="AI15" i="7"/>
  <c r="AB15" i="7"/>
  <c r="U15" i="7"/>
  <c r="N15" i="7"/>
  <c r="N14" i="7" s="1"/>
  <c r="C15" i="7"/>
  <c r="C14" i="7" s="1"/>
  <c r="H18" i="7" l="1"/>
  <c r="BO18" i="7" s="1"/>
  <c r="H22" i="7"/>
  <c r="H26" i="7"/>
  <c r="BO26" i="7" s="1"/>
  <c r="AE18" i="7"/>
  <c r="BG18" i="7"/>
  <c r="AZ21" i="7"/>
  <c r="BG22" i="7"/>
  <c r="AZ24" i="7"/>
  <c r="AL26" i="7"/>
  <c r="AS27" i="7"/>
  <c r="X29" i="7"/>
  <c r="H20" i="7"/>
  <c r="AS17" i="7"/>
  <c r="AZ18" i="7"/>
  <c r="AE19" i="7"/>
  <c r="X22" i="7"/>
  <c r="AE23" i="7"/>
  <c r="AS24" i="7"/>
  <c r="BG24" i="7"/>
  <c r="AE26" i="7"/>
  <c r="AS26" i="7"/>
  <c r="AL27" i="7"/>
  <c r="AZ27" i="7"/>
  <c r="AL28" i="7"/>
  <c r="AS29" i="7"/>
  <c r="BI13" i="7"/>
  <c r="AG13" i="7"/>
  <c r="AM16" i="7"/>
  <c r="L13" i="7"/>
  <c r="C16" i="7"/>
  <c r="C13" i="7" s="1"/>
  <c r="H16" i="7"/>
  <c r="R16" i="7"/>
  <c r="AE15" i="7"/>
  <c r="BG15" i="7"/>
  <c r="AZ17" i="7"/>
  <c r="X18" i="7"/>
  <c r="AL18" i="7"/>
  <c r="Q20" i="7"/>
  <c r="AS20" i="7"/>
  <c r="AL21" i="7"/>
  <c r="AZ22" i="7"/>
  <c r="Q23" i="7"/>
  <c r="X24" i="7"/>
  <c r="AP16" i="7"/>
  <c r="Q26" i="7"/>
  <c r="AZ26" i="7"/>
  <c r="Q27" i="7"/>
  <c r="AE28" i="7"/>
  <c r="Q29" i="7"/>
  <c r="AE29" i="7"/>
  <c r="AV13" i="7"/>
  <c r="K16" i="7"/>
  <c r="H15" i="7"/>
  <c r="Q15" i="7"/>
  <c r="AS15" i="7"/>
  <c r="AS14" i="7" s="1"/>
  <c r="Q17" i="7"/>
  <c r="AE17" i="7"/>
  <c r="AS18" i="7"/>
  <c r="X19" i="7"/>
  <c r="AL19" i="7"/>
  <c r="BG19" i="7"/>
  <c r="AL20" i="7"/>
  <c r="Q21" i="7"/>
  <c r="AE21" i="7"/>
  <c r="X23" i="7"/>
  <c r="BG23" i="7"/>
  <c r="AE24" i="7"/>
  <c r="AE16" i="7" s="1"/>
  <c r="AS25" i="7"/>
  <c r="BG25" i="7"/>
  <c r="Y16" i="7"/>
  <c r="Y13" i="7" s="1"/>
  <c r="X27" i="7"/>
  <c r="BG27" i="7"/>
  <c r="X28" i="7"/>
  <c r="AL29" i="7"/>
  <c r="AN13" i="7"/>
  <c r="S16" i="7"/>
  <c r="AL15" i="7"/>
  <c r="BG21" i="7"/>
  <c r="BK16" i="7"/>
  <c r="BG29" i="7"/>
  <c r="BG28" i="7"/>
  <c r="BD16" i="7"/>
  <c r="AW16" i="7"/>
  <c r="AL25" i="7"/>
  <c r="AI16" i="7"/>
  <c r="X26" i="7"/>
  <c r="AB16" i="7"/>
  <c r="Q25" i="7"/>
  <c r="Q18" i="7"/>
  <c r="V16" i="7"/>
  <c r="V13" i="7" s="1"/>
  <c r="U24" i="7"/>
  <c r="I24" i="7" s="1"/>
  <c r="Q22" i="7"/>
  <c r="Q19" i="7"/>
  <c r="BG17" i="7"/>
  <c r="AS19" i="7"/>
  <c r="AS16" i="7" s="1"/>
  <c r="AA13" i="7"/>
  <c r="AO13" i="7"/>
  <c r="AL17" i="7"/>
  <c r="BC13" i="7"/>
  <c r="K13" i="7"/>
  <c r="BH13" i="7"/>
  <c r="BG14" i="7"/>
  <c r="AZ15" i="7"/>
  <c r="AZ14" i="7" s="1"/>
  <c r="BA13" i="7"/>
  <c r="AT14" i="7"/>
  <c r="AT13" i="7" s="1"/>
  <c r="AM13" i="7"/>
  <c r="AL14" i="7"/>
  <c r="AE14" i="7"/>
  <c r="X15" i="7"/>
  <c r="X14" i="7" s="1"/>
  <c r="Q14" i="7"/>
  <c r="F13" i="7"/>
  <c r="P13" i="7"/>
  <c r="I27" i="7"/>
  <c r="BP27" i="7" s="1"/>
  <c r="S13" i="7"/>
  <c r="AF13" i="7"/>
  <c r="Z13" i="7"/>
  <c r="AH13" i="7"/>
  <c r="I21" i="7"/>
  <c r="BP21" i="7" s="1"/>
  <c r="I22" i="7"/>
  <c r="BP22" i="7" s="1"/>
  <c r="J22" i="7"/>
  <c r="N13" i="7"/>
  <c r="I29" i="7"/>
  <c r="BP29" i="7" s="1"/>
  <c r="I25" i="7"/>
  <c r="G25" i="7" s="1"/>
  <c r="BN25" i="7" s="1"/>
  <c r="J27" i="7"/>
  <c r="I23" i="7"/>
  <c r="BP23" i="7" s="1"/>
  <c r="BK14" i="7"/>
  <c r="BD14" i="7"/>
  <c r="AW14" i="7"/>
  <c r="AP14" i="7"/>
  <c r="AI14" i="7"/>
  <c r="AB14" i="7"/>
  <c r="U14" i="7"/>
  <c r="BL13" i="7"/>
  <c r="BE13" i="7"/>
  <c r="AX13" i="7"/>
  <c r="AQ13" i="7"/>
  <c r="AJ13" i="7"/>
  <c r="AC13" i="7"/>
  <c r="D13" i="7"/>
  <c r="I17" i="7"/>
  <c r="G17" i="7" s="1"/>
  <c r="I26" i="7"/>
  <c r="BP26" i="7" s="1"/>
  <c r="I28" i="7"/>
  <c r="G28" i="7" s="1"/>
  <c r="BN28" i="7" s="1"/>
  <c r="BM13" i="7"/>
  <c r="BF13" i="7"/>
  <c r="AY13" i="7"/>
  <c r="AR13" i="7"/>
  <c r="AK13" i="7"/>
  <c r="AD13" i="7"/>
  <c r="W13" i="7"/>
  <c r="E13" i="7"/>
  <c r="T13" i="7"/>
  <c r="R13" i="7"/>
  <c r="J28" i="7"/>
  <c r="I19" i="7"/>
  <c r="G19" i="7" s="1"/>
  <c r="J23" i="7"/>
  <c r="J25" i="7"/>
  <c r="G21" i="7"/>
  <c r="BN21" i="7" s="1"/>
  <c r="I18" i="7"/>
  <c r="BP18" i="7" s="1"/>
  <c r="I20" i="7"/>
  <c r="BP17" i="7"/>
  <c r="J17" i="7"/>
  <c r="J19" i="7"/>
  <c r="I15" i="7"/>
  <c r="J15" i="7"/>
  <c r="J14" i="7" s="1"/>
  <c r="AZ16" i="7" l="1"/>
  <c r="AZ13" i="7" s="1"/>
  <c r="J16" i="7"/>
  <c r="AL16" i="7"/>
  <c r="AL13" i="7" s="1"/>
  <c r="H14" i="7"/>
  <c r="H13" i="7" s="1"/>
  <c r="X16" i="7"/>
  <c r="X13" i="7" s="1"/>
  <c r="BG16" i="7"/>
  <c r="BG13" i="7" s="1"/>
  <c r="G29" i="7"/>
  <c r="BN29" i="7" s="1"/>
  <c r="G27" i="7"/>
  <c r="BN27" i="7" s="1"/>
  <c r="BP24" i="7"/>
  <c r="I16" i="7"/>
  <c r="Q24" i="7"/>
  <c r="Q16" i="7" s="1"/>
  <c r="Q13" i="7" s="1"/>
  <c r="U16" i="7"/>
  <c r="U13" i="7" s="1"/>
  <c r="BP28" i="7"/>
  <c r="AS13" i="7"/>
  <c r="AE13" i="7"/>
  <c r="BP25" i="7"/>
  <c r="G22" i="7"/>
  <c r="BN22" i="7" s="1"/>
  <c r="G23" i="7"/>
  <c r="BN23" i="7" s="1"/>
  <c r="G24" i="7"/>
  <c r="AB13" i="7"/>
  <c r="BD13" i="7"/>
  <c r="AW13" i="7"/>
  <c r="AP13" i="7"/>
  <c r="BN17" i="7"/>
  <c r="G15" i="7"/>
  <c r="I14" i="7"/>
  <c r="BP15" i="7"/>
  <c r="AI13" i="7"/>
  <c r="J13" i="7"/>
  <c r="G26" i="7"/>
  <c r="BN26" i="7" s="1"/>
  <c r="BK13" i="7"/>
  <c r="BN19" i="7"/>
  <c r="BP19" i="7"/>
  <c r="G18" i="7"/>
  <c r="BN18" i="7" s="1"/>
  <c r="BP20" i="7"/>
  <c r="G20" i="7"/>
  <c r="BN20" i="7" s="1"/>
  <c r="BN24" i="7" l="1"/>
  <c r="G16" i="7"/>
  <c r="I13" i="7"/>
  <c r="BN15" i="7"/>
  <c r="G14" i="7"/>
  <c r="G13" i="7" l="1"/>
  <c r="K14" i="5" l="1"/>
  <c r="K15" i="5"/>
  <c r="K16" i="5"/>
  <c r="K17" i="5"/>
  <c r="K18" i="5"/>
  <c r="K19" i="5"/>
  <c r="K20" i="5"/>
  <c r="K21" i="5"/>
  <c r="K22" i="5"/>
  <c r="K23" i="5"/>
  <c r="K24" i="5"/>
  <c r="K25" i="5"/>
  <c r="K26" i="5"/>
  <c r="K27" i="5"/>
  <c r="K28" i="5"/>
  <c r="K29" i="5"/>
  <c r="K13" i="5"/>
  <c r="D12" i="5" l="1"/>
  <c r="E12" i="5"/>
  <c r="F12" i="5"/>
  <c r="G12" i="5"/>
  <c r="H12" i="5"/>
  <c r="J12" i="5"/>
  <c r="K12" i="5"/>
  <c r="L12" i="5"/>
  <c r="M12" i="5"/>
  <c r="N12" i="5"/>
  <c r="P29" i="5"/>
  <c r="I29" i="5"/>
  <c r="C29" i="5"/>
  <c r="P28" i="5"/>
  <c r="I28" i="5"/>
  <c r="C28" i="5"/>
  <c r="P27" i="5"/>
  <c r="I27" i="5"/>
  <c r="C27" i="5"/>
  <c r="P26" i="5"/>
  <c r="I26" i="5"/>
  <c r="C26" i="5"/>
  <c r="P25" i="5"/>
  <c r="I25" i="5"/>
  <c r="C25" i="5"/>
  <c r="P24" i="5"/>
  <c r="I24" i="5"/>
  <c r="C24" i="5"/>
  <c r="P23" i="5"/>
  <c r="I23" i="5"/>
  <c r="C23" i="5"/>
  <c r="P22" i="5"/>
  <c r="I22" i="5"/>
  <c r="C22" i="5"/>
  <c r="P21" i="5"/>
  <c r="I21" i="5"/>
  <c r="C21" i="5"/>
  <c r="P20" i="5"/>
  <c r="I20" i="5"/>
  <c r="C20" i="5"/>
  <c r="P19" i="5"/>
  <c r="I19" i="5"/>
  <c r="C19" i="5"/>
  <c r="P18" i="5"/>
  <c r="I18" i="5"/>
  <c r="C18" i="5"/>
  <c r="P17" i="5"/>
  <c r="P16" i="5"/>
  <c r="P15" i="5"/>
  <c r="P14" i="5"/>
  <c r="P13" i="5"/>
  <c r="I17" i="5"/>
  <c r="I16" i="5"/>
  <c r="I15" i="5"/>
  <c r="I14" i="5"/>
  <c r="I13" i="5"/>
  <c r="C14" i="5"/>
  <c r="C15" i="5"/>
  <c r="C16" i="5"/>
  <c r="C17" i="5"/>
  <c r="O17" i="5" s="1"/>
  <c r="C13" i="5"/>
  <c r="P12" i="5" l="1"/>
  <c r="O15" i="5"/>
  <c r="O14" i="5"/>
  <c r="I12" i="5"/>
  <c r="O20" i="5"/>
  <c r="O24" i="5"/>
  <c r="O28" i="5"/>
  <c r="O13" i="5"/>
  <c r="O21" i="5"/>
  <c r="O25" i="5"/>
  <c r="O29" i="5"/>
  <c r="O18" i="5"/>
  <c r="O22" i="5"/>
  <c r="O26" i="5"/>
  <c r="O16" i="5"/>
  <c r="O19" i="5"/>
  <c r="O23" i="5"/>
  <c r="O27" i="5"/>
  <c r="C12" i="5"/>
  <c r="E49" i="6"/>
  <c r="L49" i="6" s="1"/>
  <c r="O12" i="5" l="1"/>
  <c r="D13" i="6"/>
  <c r="F13" i="6"/>
  <c r="H13" i="6"/>
  <c r="I13" i="6"/>
  <c r="J13" i="6"/>
  <c r="K13" i="6"/>
  <c r="G13" i="6"/>
  <c r="E16" i="6"/>
  <c r="L16" i="6" s="1"/>
  <c r="E17" i="6"/>
  <c r="L17" i="6" s="1"/>
  <c r="E18" i="6"/>
  <c r="L18" i="6" s="1"/>
  <c r="E19" i="6"/>
  <c r="L19" i="6" s="1"/>
  <c r="E20" i="6"/>
  <c r="L20" i="6" s="1"/>
  <c r="E21" i="6"/>
  <c r="L21" i="6" s="1"/>
  <c r="E22" i="6"/>
  <c r="L22" i="6" s="1"/>
  <c r="E23" i="6"/>
  <c r="L23" i="6" s="1"/>
  <c r="E24" i="6"/>
  <c r="L24" i="6" s="1"/>
  <c r="E25" i="6"/>
  <c r="L25" i="6" s="1"/>
  <c r="E26" i="6"/>
  <c r="L26" i="6" s="1"/>
  <c r="E27" i="6"/>
  <c r="L27" i="6" s="1"/>
  <c r="E28" i="6"/>
  <c r="L28" i="6" s="1"/>
  <c r="E29" i="6"/>
  <c r="L29" i="6" s="1"/>
  <c r="E30" i="6"/>
  <c r="L30" i="6" s="1"/>
  <c r="E31" i="6"/>
  <c r="L31" i="6" s="1"/>
  <c r="E32" i="6"/>
  <c r="L32" i="6" s="1"/>
  <c r="E33" i="6"/>
  <c r="L33" i="6" s="1"/>
  <c r="E79" i="6"/>
  <c r="L79" i="6" s="1"/>
  <c r="E80" i="6"/>
  <c r="L80" i="6" s="1"/>
  <c r="E81" i="6"/>
  <c r="L81" i="6" s="1"/>
  <c r="E82" i="6"/>
  <c r="L82" i="6" s="1"/>
  <c r="E83" i="6"/>
  <c r="L83" i="6" s="1"/>
  <c r="E84" i="6"/>
  <c r="L84" i="6" s="1"/>
  <c r="E85" i="6"/>
  <c r="L85" i="6" s="1"/>
  <c r="E86" i="6"/>
  <c r="L86" i="6" s="1"/>
  <c r="E87" i="6"/>
  <c r="L87" i="6" s="1"/>
  <c r="E88" i="6"/>
  <c r="L88" i="6" s="1"/>
  <c r="E89" i="6"/>
  <c r="L89" i="6" s="1"/>
  <c r="E90" i="6"/>
  <c r="L90" i="6" s="1"/>
  <c r="E91" i="6"/>
  <c r="L91" i="6" s="1"/>
  <c r="E92" i="6"/>
  <c r="L92" i="6" s="1"/>
  <c r="E93" i="6"/>
  <c r="L93" i="6" s="1"/>
  <c r="E94" i="6"/>
  <c r="L94" i="6" s="1"/>
  <c r="E95" i="6"/>
  <c r="L95" i="6" s="1"/>
  <c r="E96" i="6"/>
  <c r="L96" i="6" s="1"/>
  <c r="E97" i="6"/>
  <c r="L97" i="6" s="1"/>
  <c r="E98" i="6"/>
  <c r="L98" i="6" s="1"/>
  <c r="E15" i="6"/>
  <c r="L15" i="6" s="1"/>
  <c r="E14" i="6" l="1"/>
  <c r="C14" i="6"/>
  <c r="D12" i="6"/>
  <c r="F12" i="6"/>
  <c r="H12" i="6"/>
  <c r="I12" i="6"/>
  <c r="J12" i="6"/>
  <c r="C38" i="4"/>
  <c r="D38" i="4"/>
  <c r="C34" i="4"/>
  <c r="E34" i="4" s="1"/>
  <c r="E15" i="4"/>
  <c r="E30" i="4"/>
  <c r="E31" i="4"/>
  <c r="E32" i="4"/>
  <c r="E33" i="4"/>
  <c r="E35" i="4"/>
  <c r="E36" i="4"/>
  <c r="E37" i="4"/>
  <c r="E39" i="4"/>
  <c r="E40" i="4"/>
  <c r="E41" i="4"/>
  <c r="H22" i="3"/>
  <c r="G22" i="3"/>
  <c r="J22" i="3" s="1"/>
  <c r="G29" i="3"/>
  <c r="H29" i="3"/>
  <c r="F36" i="3"/>
  <c r="F37" i="3"/>
  <c r="F31" i="3"/>
  <c r="F32" i="3"/>
  <c r="F33" i="3"/>
  <c r="F34" i="3"/>
  <c r="F35" i="3"/>
  <c r="K24" i="3"/>
  <c r="K25" i="3"/>
  <c r="J14" i="3"/>
  <c r="K14" i="3"/>
  <c r="K22" i="3"/>
  <c r="J23" i="3"/>
  <c r="K23" i="3"/>
  <c r="J24" i="3"/>
  <c r="J25" i="3"/>
  <c r="J26" i="3"/>
  <c r="K26" i="3"/>
  <c r="D13" i="1"/>
  <c r="D12" i="1"/>
  <c r="L14" i="6" l="1"/>
  <c r="C13" i="6"/>
  <c r="C12" i="6" s="1"/>
  <c r="G12" i="6"/>
  <c r="E38" i="4"/>
  <c r="H16" i="2"/>
  <c r="G17" i="2"/>
  <c r="H17" i="2"/>
  <c r="G21" i="2"/>
  <c r="H21" i="2"/>
  <c r="G22" i="2"/>
  <c r="H22" i="2"/>
  <c r="G23" i="2"/>
  <c r="H23" i="2"/>
  <c r="G24" i="2"/>
  <c r="H24" i="2"/>
  <c r="G26" i="2"/>
  <c r="H26" i="2"/>
  <c r="G27" i="2"/>
  <c r="G29" i="2"/>
  <c r="H29" i="2"/>
  <c r="G30" i="2"/>
  <c r="G31" i="2"/>
  <c r="H31" i="2"/>
  <c r="G35" i="2"/>
  <c r="H35" i="2"/>
  <c r="G36" i="2"/>
  <c r="H36" i="2"/>
  <c r="G37" i="2"/>
  <c r="H37" i="2"/>
  <c r="D11" i="1"/>
  <c r="F27" i="2"/>
  <c r="H27" i="2" s="1"/>
  <c r="D27" i="2"/>
  <c r="D30" i="2"/>
  <c r="H30" i="2" s="1"/>
  <c r="D31" i="2"/>
  <c r="D20" i="2"/>
  <c r="E20" i="2"/>
  <c r="G20" i="2" s="1"/>
  <c r="F20" i="2"/>
  <c r="C20" i="2"/>
  <c r="E16" i="2"/>
  <c r="G16" i="2" s="1"/>
  <c r="F16" i="2"/>
  <c r="D18" i="2"/>
  <c r="E18" i="2"/>
  <c r="F18" i="2"/>
  <c r="C18" i="2"/>
  <c r="D16" i="2"/>
  <c r="C16" i="2"/>
  <c r="D14" i="2"/>
  <c r="E14" i="2"/>
  <c r="F14" i="2"/>
  <c r="C14" i="2"/>
  <c r="C23" i="1"/>
  <c r="C22" i="1"/>
  <c r="C21" i="1"/>
  <c r="C13" i="1"/>
  <c r="H20" i="2" l="1"/>
  <c r="D14" i="1"/>
  <c r="D10" i="1" s="1"/>
  <c r="C14" i="1"/>
  <c r="C11" i="1"/>
  <c r="C10" i="1" l="1"/>
  <c r="D28" i="4"/>
  <c r="C28" i="4"/>
  <c r="D14" i="4"/>
  <c r="C14" i="4"/>
  <c r="H28" i="3"/>
  <c r="E28" i="3"/>
  <c r="G28" i="3"/>
  <c r="D28" i="3"/>
  <c r="H13" i="3"/>
  <c r="G13" i="3"/>
  <c r="E13" i="3"/>
  <c r="E12" i="3" s="1"/>
  <c r="E11" i="3" s="1"/>
  <c r="D13" i="3"/>
  <c r="D12" i="3" s="1"/>
  <c r="D11" i="3" s="1"/>
  <c r="F39" i="3"/>
  <c r="F38" i="3"/>
  <c r="F30" i="3"/>
  <c r="F29" i="3" s="1"/>
  <c r="F27" i="3"/>
  <c r="F26" i="3"/>
  <c r="F25" i="3"/>
  <c r="F24" i="3"/>
  <c r="F23" i="3"/>
  <c r="F22" i="3"/>
  <c r="F21" i="3"/>
  <c r="F20" i="3"/>
  <c r="F19" i="3"/>
  <c r="F18" i="3"/>
  <c r="F17" i="3"/>
  <c r="F16" i="3"/>
  <c r="F15" i="3"/>
  <c r="F14" i="3"/>
  <c r="C14" i="3"/>
  <c r="C15" i="3"/>
  <c r="C16" i="3"/>
  <c r="C17" i="3"/>
  <c r="C18" i="3"/>
  <c r="C19" i="3"/>
  <c r="C20" i="3"/>
  <c r="C21" i="3"/>
  <c r="C22" i="3"/>
  <c r="C23" i="3"/>
  <c r="C24" i="3"/>
  <c r="C25" i="3"/>
  <c r="C26" i="3"/>
  <c r="C27" i="3"/>
  <c r="C29" i="3"/>
  <c r="C30" i="3"/>
  <c r="C38" i="3"/>
  <c r="C39" i="3"/>
  <c r="D13" i="2"/>
  <c r="E13" i="2"/>
  <c r="F13" i="2"/>
  <c r="C13" i="2"/>
  <c r="C12" i="2" s="1"/>
  <c r="C11" i="2" s="1"/>
  <c r="D25" i="1"/>
  <c r="C25" i="1"/>
  <c r="D20" i="1"/>
  <c r="D19" i="1" s="1"/>
  <c r="C20" i="1"/>
  <c r="C19" i="1" s="1"/>
  <c r="E23" i="1"/>
  <c r="E22" i="1"/>
  <c r="E21" i="1"/>
  <c r="E12" i="1"/>
  <c r="E13" i="1"/>
  <c r="E14" i="1"/>
  <c r="E15" i="1"/>
  <c r="E11" i="1"/>
  <c r="E19" i="1"/>
  <c r="E12" i="2" l="1"/>
  <c r="G13" i="2"/>
  <c r="E28" i="4"/>
  <c r="C12" i="4"/>
  <c r="E14" i="4"/>
  <c r="F28" i="3"/>
  <c r="I14" i="3"/>
  <c r="I22" i="3"/>
  <c r="I26" i="3"/>
  <c r="C28" i="3"/>
  <c r="G12" i="3"/>
  <c r="J12" i="3" s="1"/>
  <c r="J13" i="3"/>
  <c r="I25" i="3"/>
  <c r="I24" i="3"/>
  <c r="I23" i="3"/>
  <c r="F13" i="3"/>
  <c r="F12" i="3" s="1"/>
  <c r="H12" i="3"/>
  <c r="K12" i="3" s="1"/>
  <c r="K13" i="3"/>
  <c r="F12" i="2"/>
  <c r="H12" i="2" s="1"/>
  <c r="H13" i="2"/>
  <c r="E11" i="2"/>
  <c r="G11" i="2" s="1"/>
  <c r="G12" i="2"/>
  <c r="C12" i="3"/>
  <c r="C11" i="3" s="1"/>
  <c r="D12" i="2"/>
  <c r="D11" i="2" s="1"/>
  <c r="D12" i="4"/>
  <c r="D10" i="4" s="1"/>
  <c r="C13" i="3"/>
  <c r="C10" i="4" l="1"/>
  <c r="E10" i="4" s="1"/>
  <c r="E12" i="4"/>
  <c r="H11" i="3"/>
  <c r="K11" i="3" s="1"/>
  <c r="G11" i="3"/>
  <c r="J11" i="3" s="1"/>
  <c r="F11" i="3"/>
  <c r="I11" i="3" s="1"/>
  <c r="I13" i="3"/>
  <c r="I12" i="3"/>
  <c r="F11" i="2"/>
  <c r="H11" i="2" s="1"/>
  <c r="E57" i="6"/>
  <c r="L57" i="6" s="1"/>
  <c r="E37" i="6"/>
  <c r="L37" i="6" s="1"/>
  <c r="E40" i="6"/>
  <c r="L40" i="6" s="1"/>
  <c r="E36" i="6"/>
  <c r="L36" i="6" s="1"/>
  <c r="E62" i="6"/>
  <c r="L62" i="6" s="1"/>
  <c r="E67" i="6"/>
  <c r="L67" i="6" s="1"/>
  <c r="E71" i="6"/>
  <c r="L71" i="6" s="1"/>
  <c r="E60" i="6"/>
  <c r="L60" i="6" s="1"/>
  <c r="E53" i="6"/>
  <c r="L53" i="6" s="1"/>
  <c r="E69" i="6"/>
  <c r="L69" i="6" s="1"/>
  <c r="E50" i="6"/>
  <c r="L50" i="6" s="1"/>
  <c r="E43" i="6"/>
  <c r="L43" i="6" s="1"/>
  <c r="E38" i="6"/>
  <c r="L38" i="6" s="1"/>
  <c r="E52" i="6"/>
  <c r="L52" i="6" s="1"/>
  <c r="E42" i="6"/>
  <c r="L42" i="6" s="1"/>
  <c r="E68" i="6"/>
  <c r="L68" i="6" s="1"/>
  <c r="E70" i="6"/>
  <c r="L70" i="6" s="1"/>
  <c r="E51" i="6"/>
  <c r="L51" i="6" s="1"/>
  <c r="E72" i="6"/>
  <c r="L72" i="6" s="1"/>
  <c r="E65" i="6"/>
  <c r="L65" i="6" s="1"/>
  <c r="E48" i="6"/>
  <c r="L48" i="6" s="1"/>
  <c r="E35" i="6"/>
  <c r="L35" i="6" s="1"/>
  <c r="E55" i="6"/>
  <c r="L55" i="6" s="1"/>
  <c r="E44" i="6"/>
  <c r="L44" i="6" s="1"/>
  <c r="E64" i="6"/>
  <c r="L64" i="6" s="1"/>
  <c r="E56" i="6"/>
  <c r="L56" i="6" s="1"/>
  <c r="E34" i="6"/>
  <c r="L34" i="6" s="1"/>
  <c r="E66" i="6"/>
  <c r="L66" i="6" s="1"/>
  <c r="E47" i="6"/>
  <c r="L47" i="6" s="1"/>
  <c r="E39" i="6"/>
  <c r="L39" i="6" s="1"/>
  <c r="E61" i="6"/>
  <c r="L61" i="6" s="1"/>
  <c r="E59" i="6"/>
  <c r="L59" i="6" s="1"/>
  <c r="E46" i="6"/>
  <c r="L46" i="6" s="1"/>
  <c r="E45" i="6"/>
  <c r="L45" i="6" s="1"/>
  <c r="E41" i="6"/>
  <c r="L41" i="6" s="1"/>
  <c r="E63" i="6"/>
  <c r="L63" i="6" s="1"/>
  <c r="E54" i="6"/>
  <c r="L54" i="6" s="1"/>
  <c r="E58" i="6"/>
  <c r="L58" i="6" s="1"/>
  <c r="E77" i="6"/>
  <c r="L77" i="6" s="1"/>
  <c r="E78" i="6"/>
  <c r="L78" i="6" s="1"/>
  <c r="E74" i="6"/>
  <c r="L74" i="6" s="1"/>
  <c r="E73" i="6"/>
  <c r="L73" i="6" s="1"/>
  <c r="K12" i="6"/>
  <c r="E76" i="6"/>
  <c r="L76" i="6" s="1"/>
  <c r="E75" i="6"/>
  <c r="L75" i="6" s="1"/>
  <c r="E13" i="6" l="1"/>
  <c r="E12" i="6" s="1"/>
</calcChain>
</file>

<file path=xl/sharedStrings.xml><?xml version="1.0" encoding="utf-8"?>
<sst xmlns="http://schemas.openxmlformats.org/spreadsheetml/2006/main" count="545" uniqueCount="293">
  <si>
    <t>Biểu số 96/CK-NSNN</t>
  </si>
  <si>
    <t>(Quyết toán đã được Hội đồng nhân dân phê chuẩn)</t>
  </si>
  <si>
    <t>Đơn vị: Triệu đồng</t>
  </si>
  <si>
    <t>STT</t>
  </si>
  <si>
    <t>Nội dung</t>
  </si>
  <si>
    <t xml:space="preserve">Dự toán </t>
  </si>
  <si>
    <t>Quyết toán</t>
  </si>
  <si>
    <t>So sánh (%)</t>
  </si>
  <si>
    <t>A</t>
  </si>
  <si>
    <t>B</t>
  </si>
  <si>
    <t>3=2/1</t>
  </si>
  <si>
    <t>TỔNG NGUỒN THU NGÂN SÁCH HUYỆN</t>
  </si>
  <si>
    <t>Thu ngân sách huyện được hưởng theo phân cấp</t>
  </si>
  <si>
    <t>-</t>
  </si>
  <si>
    <t>Thu ngân sách huyện hưởng 100%</t>
  </si>
  <si>
    <t xml:space="preserve">Thu ngân sách huyện hưởng từ các khoản thu phân chia </t>
  </si>
  <si>
    <t>Thu bổ sung từ ngân sách cấp tỉnh</t>
  </si>
  <si>
    <t>Thu bổ sung cân đối</t>
  </si>
  <si>
    <t>Thu bổ sung có mục tiêu</t>
  </si>
  <si>
    <t>Thu kết dư</t>
  </si>
  <si>
    <t>Thu chuyển nguồn từ năm trước chuyển sang</t>
  </si>
  <si>
    <t>TỔNG CHI NGÂN SÁCH HUYỆN</t>
  </si>
  <si>
    <t> I</t>
  </si>
  <si>
    <t>Chi cân đối ngân sách huyện</t>
  </si>
  <si>
    <t> 1</t>
  </si>
  <si>
    <t>Chi đầu tư phát triển</t>
  </si>
  <si>
    <t>Chi thường xuyên</t>
  </si>
  <si>
    <t>Dự phòng ngân sách</t>
  </si>
  <si>
    <t>Chi tạo nguồn, điều chỉnh tiền lương</t>
  </si>
  <si>
    <t>II</t>
  </si>
  <si>
    <t>Chi các chương trình mục tiêu</t>
  </si>
  <si>
    <t>Chi các chương trình mục tiêu quốc gia</t>
  </si>
  <si>
    <t>Chi các chương trình mục tiêu, nhiệm vụ</t>
  </si>
  <si>
    <t>III</t>
  </si>
  <si>
    <t>Chi chuyển nguồn sang năm sau</t>
  </si>
  <si>
    <t>Biểu số 97/CK-NSNN</t>
  </si>
  <si>
    <t>Dự toán</t>
  </si>
  <si>
    <t>Tổng thu NSNN</t>
  </si>
  <si>
    <t>Thu NS huyện</t>
  </si>
  <si>
    <t>5=3/1</t>
  </si>
  <si>
    <t>6=4/2</t>
  </si>
  <si>
    <t>TỔNG NGUỒN THU NSNN</t>
  </si>
  <si>
    <t>TỔNG THU CÂN ĐỐI NSNN</t>
  </si>
  <si>
    <t>I</t>
  </si>
  <si>
    <t>Thu nội địa</t>
  </si>
  <si>
    <t xml:space="preserve">Thu từ khu vực DNNN do Trung ương quản lý </t>
  </si>
  <si>
    <t>(Chi tiết theo sắc thuế)</t>
  </si>
  <si>
    <t xml:space="preserve">Thu từ khu vực DNNN do Địa phương quản lý </t>
  </si>
  <si>
    <t xml:space="preserve">Thu từ khu vực doanh nghiệp có vốn đầu tư nước ngoài </t>
  </si>
  <si>
    <t xml:space="preserve">Thu từ khu vực kinh tế ngoài quốc doanh </t>
  </si>
  <si>
    <t>Thuế thu nhập cá nhân</t>
  </si>
  <si>
    <t>Thuế bảo vệ môi trường</t>
  </si>
  <si>
    <t>Lệ phí trước bạ</t>
  </si>
  <si>
    <t>Thu phí, lệ phí</t>
  </si>
  <si>
    <t>Thuế sử dụng đất nông nghiệp</t>
  </si>
  <si>
    <t>Thuế sử dụng đất phi nông nghiệp</t>
  </si>
  <si>
    <t>Tiền cho thuê đất, thuê mặt nước</t>
  </si>
  <si>
    <t>Thu tiền sử dụng đất</t>
  </si>
  <si>
    <t>Tiền cho thuê và tiền bán nhà ở thuộc sở hữu nhà nước</t>
  </si>
  <si>
    <t xml:space="preserve">Thu từ hoạt động xổ số kiến thiết </t>
  </si>
  <si>
    <t>Thu tiền cấp quyền khai thác khoáng sản</t>
  </si>
  <si>
    <t>Thu khác ngân sách</t>
  </si>
  <si>
    <t>Thu từ quỹ đất công ích, hoa lợi công sản khác</t>
  </si>
  <si>
    <t>THU KẾT DƯ NĂM TRƯỚC</t>
  </si>
  <si>
    <t>C</t>
  </si>
  <si>
    <t>THU CHUYỂN NGUỒN TỪ NĂM TRƯỚC CHUYỂN SANG</t>
  </si>
  <si>
    <t>Biểu số 98/CK-NSNN</t>
  </si>
  <si>
    <t>Bao gồm</t>
  </si>
  <si>
    <t>Ngân sách cấp huyện</t>
  </si>
  <si>
    <t>Ngân sách xã</t>
  </si>
  <si>
    <t>Ngân sách huyện</t>
  </si>
  <si>
    <t xml:space="preserve">Ngân sách xã </t>
  </si>
  <si>
    <t>1=2+3</t>
  </si>
  <si>
    <t>4=5+6</t>
  </si>
  <si>
    <t>7=4/1</t>
  </si>
  <si>
    <t>8=5/2</t>
  </si>
  <si>
    <t>9=6/3</t>
  </si>
  <si>
    <t>CHI CÂN ĐỐI NGÂN SÁCH HUYỆN</t>
  </si>
  <si>
    <t>Chi đầu tư cho các dự án</t>
  </si>
  <si>
    <t>Trong đó chia theo lĩnh vực:</t>
  </si>
  <si>
    <t>Chi giáo dục - đào tạo và dạy nghề</t>
  </si>
  <si>
    <t>Chi khoa học và công nghệ</t>
  </si>
  <si>
    <t>Trong đó chia theo nguồn vốn:</t>
  </si>
  <si>
    <t>Chi đầu tư từ nguồn thu tiền sử dụng đất</t>
  </si>
  <si>
    <t>Chi đầu tư từ nguồn thu xổ số kiến thiết</t>
  </si>
  <si>
    <t>Chi đầu tư phát triển khác</t>
  </si>
  <si>
    <t>Trong đó:</t>
  </si>
  <si>
    <t>IV</t>
  </si>
  <si>
    <t>CHI CÁC CHƯƠNG TRÌNH MỤC TIÊU</t>
  </si>
  <si>
    <t>CHI CHUYỂN NGUỒN SANG NĂM SAU</t>
  </si>
  <si>
    <t>Biểu số 99/CK-NSNN</t>
  </si>
  <si>
    <t>CHI BỔ SUNG CÂN ĐỐI CHO NGÂN SÁCH XÃ</t>
  </si>
  <si>
    <t>CHI NGÂN SÁCH CẤP HUYỆN THEO LĨNH VỰC</t>
  </si>
  <si>
    <t>1.1</t>
  </si>
  <si>
    <t>1.2</t>
  </si>
  <si>
    <t>1.3</t>
  </si>
  <si>
    <t>Chi y tế, dân số và gia đình</t>
  </si>
  <si>
    <t>1.4</t>
  </si>
  <si>
    <t>Chi văn hóa thông tin</t>
  </si>
  <si>
    <t>1.5</t>
  </si>
  <si>
    <t>Chi phát thanh, truyền hình, thông tấn</t>
  </si>
  <si>
    <t>1.6</t>
  </si>
  <si>
    <t>Chi thể dục thể thao</t>
  </si>
  <si>
    <t>1.7</t>
  </si>
  <si>
    <t>Chi bảo vệ môi trường</t>
  </si>
  <si>
    <t>1.8</t>
  </si>
  <si>
    <t>Chi các hoạt động kinh tế</t>
  </si>
  <si>
    <t>1.9</t>
  </si>
  <si>
    <t>Chi hoạt động của cơ quan quản lý nhà nước, đảng, đoàn thể</t>
  </si>
  <si>
    <t>1.10</t>
  </si>
  <si>
    <t>Chi bảo đảm xã hội</t>
  </si>
  <si>
    <t xml:space="preserve">Dự phòng ngân sách </t>
  </si>
  <si>
    <t xml:space="preserve">Chi tạo nguồn, điều chỉnh tiền lương </t>
  </si>
  <si>
    <t>TÊN ĐƠN VỊ</t>
  </si>
  <si>
    <t>DỰ TOÁN</t>
  </si>
  <si>
    <t>QUYẾT TOÁN</t>
  </si>
  <si>
    <t>SO SÁNH (%)</t>
  </si>
  <si>
    <t>TỔNG SỐ</t>
  </si>
  <si>
    <t>CHI ĐẦU TƯ PHÁT TRIỂN (KHÔNG KỂ CHƯƠNG TRÌNH MTQG)</t>
  </si>
  <si>
    <t>…</t>
  </si>
  <si>
    <t>CHI THƯỜNG XUYÊN (KHÔNG KỂ CHƯƠNG TRÌNH MTQG)</t>
  </si>
  <si>
    <t>CHƯƠNG TRÌNH MTQG</t>
  </si>
  <si>
    <t>CHI CHUYỂN NGUỒN SANG NGÂN SÁCH NĂM SAU</t>
  </si>
  <si>
    <t>CHI ĐẦU TƯ PHÁT TRIỂN</t>
  </si>
  <si>
    <t>CHI THƯỜNG XUYÊN</t>
  </si>
  <si>
    <t>11=4/1</t>
  </si>
  <si>
    <t>12=5/2</t>
  </si>
  <si>
    <t>CÁC CƠ QUAN, TỔ CHỨC</t>
  </si>
  <si>
    <t>CHI DỰ PHÒNG NGÂN SÁCH</t>
  </si>
  <si>
    <t>CHI TẠO NGUỒN, ĐIỀU CHỈNH TIỀN LƯƠNG</t>
  </si>
  <si>
    <t xml:space="preserve">CHI BỔ SUNG CÓ MỤC TIÊU CHO NGÂN SÁCH HUYỆN </t>
  </si>
  <si>
    <t>V</t>
  </si>
  <si>
    <t>Biểu số 100/CK-NSNN</t>
  </si>
  <si>
    <t>Biểu số 101/CK-NSNN</t>
  </si>
  <si>
    <t>Tên đơn vị</t>
  </si>
  <si>
    <t>Tổng số</t>
  </si>
  <si>
    <t>Bổ sung cân đối</t>
  </si>
  <si>
    <t>Bổ sung có mục tiêu</t>
  </si>
  <si>
    <t>Bổ sung vốn đầu tư để thực hiện các chương trình mục tiêu, nhiệm vụ</t>
  </si>
  <si>
    <t>Bổ sung vốn sự nghiệp để thực hiện các chế độ, chính sách và nhiệm vụ theo quy định</t>
  </si>
  <si>
    <t>Bổ sung thực hiện các chương trình mục tiêu quốc gia</t>
  </si>
  <si>
    <t>13=7/1</t>
  </si>
  <si>
    <t>14=8/2</t>
  </si>
  <si>
    <t>15=9/3</t>
  </si>
  <si>
    <t>16=10/4</t>
  </si>
  <si>
    <t>17=11/5</t>
  </si>
  <si>
    <t>18=12/6</t>
  </si>
  <si>
    <t>Biểu số 102/CK-NSNN</t>
  </si>
  <si>
    <t>QUYẾT TOÁN CHI CHƯƠNG TRÌNH MỤC TIÊU QUỐC GIA NGÂN SÁCH CẤP HUYỆN VÀ NGÂN SÁCH XÃ NĂM…</t>
  </si>
  <si>
    <t>Trong đó</t>
  </si>
  <si>
    <t>Đầu tư phát triển</t>
  </si>
  <si>
    <t>Kinh phí sự nghiệp</t>
  </si>
  <si>
    <t>Vốn trong nước</t>
  </si>
  <si>
    <t>Vốn ngoài nước</t>
  </si>
  <si>
    <t>5=6+7</t>
  </si>
  <si>
    <t>16=5/1</t>
  </si>
  <si>
    <t>17=6/2</t>
  </si>
  <si>
    <t>18=7/3</t>
  </si>
  <si>
    <t>19=8/4</t>
  </si>
  <si>
    <t>ỦY BAN NHÂN DÂN</t>
  </si>
  <si>
    <t>HUYỆN NGHI XUÂN</t>
  </si>
  <si>
    <t>QUYẾT TOÁN CHI NGÂN SÁCH HUYỆN, CHI NGÂN SÁCH CẤP HUYỆN 
VÀ CHI NGÂN SÁCH XÃ THEO CƠ CẤU CHI NĂM 2021</t>
  </si>
  <si>
    <t>CÂN ĐỐI NGÂN SÁCH HUYỆN NĂM 2021</t>
  </si>
  <si>
    <t>QUYẾT TOÁN NGUỒN THU NGÂN SÁCH NHÀ NƯỚC NĂM 2021</t>
  </si>
  <si>
    <t>QUYẾT TOÁN CHI NGÂN SÁCH CẤP HUYỆN THEO TỪNG LĨNH VỰC NĂM 2021</t>
  </si>
  <si>
    <t>Thuế GTGT - TNDN</t>
  </si>
  <si>
    <t>Thuế Tiêu thụ đặc biệt</t>
  </si>
  <si>
    <t>Thuế Tài nguyên</t>
  </si>
  <si>
    <t>Thu viện trợ, đóng góp tự nguyện</t>
  </si>
  <si>
    <t>Nâng cao năng lực xây dựng nông thôn mới và công tác giám sát, đánh giá thực hiện Chương trình; truyền thông về xây dựng nông thôn mới. (00405)</t>
  </si>
  <si>
    <t>Phát triển hạ tầng kinh tế - xã hội (00393)</t>
  </si>
  <si>
    <t>Quy hoạch xây dựng nông thôn mới (00392)</t>
  </si>
  <si>
    <t>Các nội dung về hỗ trợ phát triển sản xuất gắn với tái cơ cấu ngành nông nghiệp, chuyển dịch cơ cấu kinh tế nông thôn, nâng cao thu nhập người dân (00395)</t>
  </si>
  <si>
    <t>Nâng cao chất lượng đời sống văn hóa của người dân nông thôn. (00401)</t>
  </si>
  <si>
    <t>Hỗ trợ phát triển sản xuất, đa dạng hóa sinh kế và nhân rộng mô hình giảm nghèo trên địa bàn các xã ngoài Chương trình 30a và Chương trình135 (00024)</t>
  </si>
  <si>
    <t>Truyền thông và giảm nghèo về thông tin (00025)</t>
  </si>
  <si>
    <t>Nâng cao năng lực và giám sát, đánh giá thực hiện Chương trình (00026)</t>
  </si>
  <si>
    <t>QUYẾT TOÁN CHI NGÂN SÁCH CẤP HUYỆN THEO CHO TỪNG CƠ QUAN, TỔ CHỨC NĂM 2021</t>
  </si>
  <si>
    <t>Văn phòng UBND huyện Nghi xuân</t>
  </si>
  <si>
    <t>Văn phòng HĐND huyện Nghi Xuân</t>
  </si>
  <si>
    <t>Phòng Nông nghiệp và PTNT huyện Nghi Xuân</t>
  </si>
  <si>
    <t>Phòng Nông nghiệp và PTNT huyện Nghi Xuân (Sự nghiệp kinh tế huyện)</t>
  </si>
  <si>
    <t>Trung tâm Ứng dụng khoa học kỹ thuật và Bảo vệ cây trồng, vật nuôi huyện Nghi Xuân</t>
  </si>
  <si>
    <t>Cương Gián</t>
  </si>
  <si>
    <t>Trường tiểu học Xuân Viên</t>
  </si>
  <si>
    <t>Trường tiểu học Cương Gián I</t>
  </si>
  <si>
    <t>Trường tiểu học Cương Gián II</t>
  </si>
  <si>
    <t>Trường tiểu học Xuân Thành</t>
  </si>
  <si>
    <t>Trường trung học cơ sở Lam Hồng</t>
  </si>
  <si>
    <t>Trường tiểu học Xuân Hội</t>
  </si>
  <si>
    <t>Trường Trung học cơ sở Thị trấn Xuân An</t>
  </si>
  <si>
    <t>Trường trung học cơ sở Xuân Viên</t>
  </si>
  <si>
    <t>Trường trung học cơ sở Tiên Yên</t>
  </si>
  <si>
    <t>Trường trung học cơ sở Thành Mỹ</t>
  </si>
  <si>
    <t>Văn phòng Phòng Giáo dục và Đào tạo huyện Nghi Xuân</t>
  </si>
  <si>
    <t>Trường trung học cơ sở Nguyễn Trãi</t>
  </si>
  <si>
    <t>Trường trung học cơ sở Hoa Liên</t>
  </si>
  <si>
    <t>Trường trung học cơ sở Cương Gián</t>
  </si>
  <si>
    <t>Trường trung học cơ sở Phổ Hải</t>
  </si>
  <si>
    <t>Trường tiểu học Cổ Đạm</t>
  </si>
  <si>
    <t>Trường tiểu học Xuân Mỹ</t>
  </si>
  <si>
    <t>Trường tiểu học Xuân Hải</t>
  </si>
  <si>
    <t>Trường tiểu học Xuân Yên</t>
  </si>
  <si>
    <t>Trường tiểu học Xuân Liên</t>
  </si>
  <si>
    <t>Trường tiểu học Xuân Phổ</t>
  </si>
  <si>
    <t>Trường tiểu học Xuân Lam</t>
  </si>
  <si>
    <t>Trung tâm Giáo dục nghề nghiệp - giáo dục thường xuyên huyện Nghi Xuân</t>
  </si>
  <si>
    <t>Trường tiểu học Xuân Giang</t>
  </si>
  <si>
    <t>Trường mầm non Xuân Lam</t>
  </si>
  <si>
    <t>Trường Mần non Xuân Hồng</t>
  </si>
  <si>
    <t>Trường Mầm non Xuân Giang</t>
  </si>
  <si>
    <t>Trường Mầm non Xuân Viên</t>
  </si>
  <si>
    <t>Trường Mầm non Xuân Lĩnh</t>
  </si>
  <si>
    <t>Trường Mầm non Xuân Mỹ</t>
  </si>
  <si>
    <t>Trường Mầm non công lập Xuân Thành</t>
  </si>
  <si>
    <t>Trường Mầm non Cổ Đạm</t>
  </si>
  <si>
    <t>Trường Mầm non công lập Xuân Liên</t>
  </si>
  <si>
    <t>Trường Mầm non công lập Xuân Yên</t>
  </si>
  <si>
    <t>Trường Mầm non công lập Xuân Hải</t>
  </si>
  <si>
    <t>Trường Mầm non công lập Xuân Phổ</t>
  </si>
  <si>
    <t>Trường Mầm non công lập Xuân Hội</t>
  </si>
  <si>
    <t>Trường Tiểu học Xuân Hồng</t>
  </si>
  <si>
    <t>Trường Mầm non Xuân An</t>
  </si>
  <si>
    <t>Trường Tiểu học Xuân An</t>
  </si>
  <si>
    <t>Trường Mầm non Cương Gián</t>
  </si>
  <si>
    <t>Trường Trung học cơ sở Đan Trường Hội</t>
  </si>
  <si>
    <t>Trường Tiểu học và Trung học cơ sở Xuân Lĩnh</t>
  </si>
  <si>
    <t>Trường mầm non thị trấn Tiên Điền</t>
  </si>
  <si>
    <t>Trường mầm non Đan Trường</t>
  </si>
  <si>
    <t>Trường tiểu học thị trấn Tiên Điền</t>
  </si>
  <si>
    <t>Trung tâm Y tế huyện Nghi Xuân</t>
  </si>
  <si>
    <t>Phòng Lao động - Thương binh và Xã hội huyện Nghi xuân</t>
  </si>
  <si>
    <t>Trung tâm Văn hóa - Truyền thông huyện Nghi Xuân</t>
  </si>
  <si>
    <t>Ban quản lý dự án: lập quy hoạch sử dụng đất giai đoạn 2021-2030 và lập Kế hoạch sử dụng đất năm 2021 huyện Nghi Xuân</t>
  </si>
  <si>
    <t>Văn phòng Huyện uỷ Nghi Xuân</t>
  </si>
  <si>
    <t>Trung tâm Chính trị huyện Nghi Xuân</t>
  </si>
  <si>
    <t>Uỷ ban MTTQ huyện Nghi Xuân</t>
  </si>
  <si>
    <t>Huyện Đoàn Nghi Xuân</t>
  </si>
  <si>
    <t>Hội Liên hiệp phụ nữ huyện Nghi Xuân</t>
  </si>
  <si>
    <t>Hội nông dân huyện Nghi Xuân</t>
  </si>
  <si>
    <t>Hội Cựu chiến binh huyện Nghi Xuân</t>
  </si>
  <si>
    <t>Liên đoàn Lao động huyện Nghi Xuân</t>
  </si>
  <si>
    <t>Ban quản lý khu du lịch Xuân Thành và các công trình công cộng huyện Nghi Xuân</t>
  </si>
  <si>
    <t>Hội quần chúng huyện Nghi Xuân</t>
  </si>
  <si>
    <t>Ban quản lý các dự án quy hoạch xây dựng trên địa bàn huyện Nghi Xuân</t>
  </si>
  <si>
    <t xml:space="preserve"> Toà án Nhân dân Huyện Nghi Xuân</t>
  </si>
  <si>
    <t xml:space="preserve"> Trường Phổ thông Trung học Nguyễn Du</t>
  </si>
  <si>
    <t xml:space="preserve"> Hạt Kiểm lâm huyện Nghi Xuân</t>
  </si>
  <si>
    <t xml:space="preserve"> Huyện đội</t>
  </si>
  <si>
    <t xml:space="preserve"> Viện Kiểm sát Nhân dân Huyện Nghi Xuân</t>
  </si>
  <si>
    <t xml:space="preserve"> Kho bạc Nhà nước Nghi Xuân - Kho bạc Nhà nước Hà Tĩnh</t>
  </si>
  <si>
    <t xml:space="preserve"> Chi cục thuế huyện Nghi Xuân - Cục thuế Tỉnh Hà Tĩnh</t>
  </si>
  <si>
    <t xml:space="preserve"> Bảo hiểm Xã hội Huyện Nghi Xuân</t>
  </si>
  <si>
    <t xml:space="preserve"> Chi cục Thống kê Huyện Nghi Xuân</t>
  </si>
  <si>
    <t xml:space="preserve"> Ban bảo vệ sức khoẻ cán bộ huyện Nghi Xuân</t>
  </si>
  <si>
    <t xml:space="preserve"> Ban quản lý công tác duy tu bảo dưỡng công trình giao thông huyện Nghi Xuân</t>
  </si>
  <si>
    <t xml:space="preserve"> Phòng giao dịch Ngân hàng Chính sách xã hội huyện Nghi Xuân</t>
  </si>
  <si>
    <t xml:space="preserve"> Ban an toàn giao thông huyện Nghi Xuân</t>
  </si>
  <si>
    <t xml:space="preserve"> Quỹ hỗ trợ nông dân huyện Nghi Xuân</t>
  </si>
  <si>
    <t xml:space="preserve"> Hội đồng bồi thường. hỗ trợ, giải phóng mặt bằng, tái định cư Dự án: Nâng cấp đường An -Viên – Mỹ - Thành, huyện Nghi xuân,tỉnh Hà Tĩnh</t>
  </si>
  <si>
    <t>BQL dự án đầu tư xây dựng huyện</t>
  </si>
  <si>
    <t>Trường Tiểu học Đan Trường</t>
  </si>
  <si>
    <t>QUYẾT TOÁN CHI BỔ SUNG TỪ NGÂN SÁCH CẤP HUYỆN CHO NGÂN SÁCH TỪNG XÃ NĂM 2021</t>
  </si>
  <si>
    <t>Xuân Hội</t>
  </si>
  <si>
    <t>Đan Trường</t>
  </si>
  <si>
    <t>Xuân Phổ</t>
  </si>
  <si>
    <t>Xuân Hải</t>
  </si>
  <si>
    <t>Xuân Yên</t>
  </si>
  <si>
    <t>Xuân Thành</t>
  </si>
  <si>
    <t>Xuân Mỹ</t>
  </si>
  <si>
    <t>Cổ Đạm</t>
  </si>
  <si>
    <t>Xuân Liên</t>
  </si>
  <si>
    <t>TT Tiên Điền</t>
  </si>
  <si>
    <t>Xuân Giang</t>
  </si>
  <si>
    <t>Xuân Viên</t>
  </si>
  <si>
    <t>TT Xuân An</t>
  </si>
  <si>
    <t>Xuân Hồng</t>
  </si>
  <si>
    <t>Xuân Lam</t>
  </si>
  <si>
    <t>Xuân Lĩnh</t>
  </si>
  <si>
    <t xml:space="preserve">UBND xã Đan Trường </t>
  </si>
  <si>
    <t>UBND xã Xuân Hải</t>
  </si>
  <si>
    <t>UBND xã Xuân Viên</t>
  </si>
  <si>
    <t>UBND xã Xuân Thành</t>
  </si>
  <si>
    <t>UBND xã Xuân Mỹ</t>
  </si>
  <si>
    <t>UBND xã Xuân Yên</t>
  </si>
  <si>
    <t>UBND xã Xuân Giang</t>
  </si>
  <si>
    <t>UBND xã Xuân Hồng</t>
  </si>
  <si>
    <t>UBND xã Xuân Lam</t>
  </si>
  <si>
    <t>UBND xã Cương Gián</t>
  </si>
  <si>
    <t>UBND xã Xuân Liên</t>
  </si>
  <si>
    <t>UBND TT Xuân An</t>
  </si>
  <si>
    <t>UBND xã Xuân Hội</t>
  </si>
  <si>
    <t>(Kèm theo Quyết định số            /QĐ-UBND ngày       /          2022 của UBND huyện Nghi Xuân)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</si>
</sst>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
  </numFmts>
  <fonts count="15" x14ac:knownFonts="1">
    <font>
      <sz val="12"/>
      <color theme="1"/>
      <name val="Times New Roman"/>
      <family val="2"/>
    </font>
    <font>
      <sz val="11"/>
      <color theme="1"/>
      <name val="Calibri"/>
      <family val="2"/>
      <charset val="163"/>
      <scheme val="minor"/>
    </font>
    <font>
      <sz val="12"/>
      <color theme="1"/>
      <name val="Times New Roman"/>
      <family val="1"/>
    </font>
    <font>
      <sz val="12"/>
      <color rgb="FF000000"/>
      <name val="Times New Roman"/>
      <family val="1"/>
    </font>
    <font>
      <b/>
      <sz val="12"/>
      <color rgb="FF000000"/>
      <name val="Times New Roman"/>
      <family val="1"/>
    </font>
    <font>
      <i/>
      <sz val="12"/>
      <color rgb="FF000000"/>
      <name val="Times New Roman"/>
      <family val="1"/>
    </font>
    <font>
      <b/>
      <sz val="12"/>
      <name val="Times New Roman"/>
      <family val="1"/>
    </font>
    <font>
      <sz val="12"/>
      <name val="Times New Roman"/>
      <family val="1"/>
    </font>
    <font>
      <i/>
      <sz val="12"/>
      <name val="Times New Roman"/>
      <family val="1"/>
    </font>
    <font>
      <sz val="12"/>
      <color theme="1"/>
      <name val="Times New Roman"/>
      <family val="2"/>
    </font>
    <font>
      <i/>
      <sz val="12"/>
      <color theme="1"/>
      <name val="Times New Roman"/>
      <family val="1"/>
    </font>
    <font>
      <b/>
      <sz val="12"/>
      <color theme="1"/>
      <name val="Times New Roman"/>
      <family val="1"/>
    </font>
    <font>
      <sz val="10"/>
      <color theme="1"/>
      <name val="Arial"/>
      <family val="2"/>
    </font>
    <font>
      <sz val="12"/>
      <color rgb="FFC00000"/>
      <name val="Times New Roman"/>
      <family val="1"/>
    </font>
    <font>
      <sz val="12"/>
      <name val="Times New Roman"/>
      <family val="2"/>
    </font>
  </fonts>
  <fills count="3">
    <fill>
      <patternFill patternType="none"/>
    </fill>
    <fill>
      <patternFill patternType="gray125"/>
    </fill>
    <fill>
      <patternFill patternType="solid">
        <fgColor theme="0"/>
        <bgColor indexed="64"/>
      </patternFill>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style="thin">
        <color auto="1"/>
      </left>
      <right style="thin">
        <color auto="1"/>
      </right>
      <top style="hair">
        <color auto="1"/>
      </top>
      <bottom style="hair">
        <color auto="1"/>
      </bottom>
      <diagonal/>
    </border>
    <border>
      <left style="thin">
        <color auto="1"/>
      </left>
      <right style="thin">
        <color auto="1"/>
      </right>
      <top style="thin">
        <color auto="1"/>
      </top>
      <bottom style="thin">
        <color auto="1"/>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2">
    <xf numFmtId="0" fontId="0" fillId="0" borderId="0"/>
    <xf numFmtId="9" fontId="9" fillId="0" borderId="0" applyFont="0" applyFill="0" applyBorder="0" applyAlignment="0" applyProtection="0"/>
  </cellStyleXfs>
  <cellXfs count="97">
    <xf numFmtId="0" fontId="0" fillId="0" borderId="0" xfId="0"/>
    <xf numFmtId="0" fontId="2" fillId="0" borderId="0" xfId="0" applyFont="1"/>
    <xf numFmtId="0" fontId="3" fillId="0" borderId="0" xfId="0" applyFont="1"/>
    <xf numFmtId="0" fontId="4" fillId="0" borderId="0" xfId="0" applyFont="1" applyAlignment="1">
      <alignment vertical="top"/>
    </xf>
    <xf numFmtId="0" fontId="4" fillId="0" borderId="0" xfId="0" applyFont="1" applyAlignment="1">
      <alignment horizontal="right" vertical="top" wrapText="1"/>
    </xf>
    <xf numFmtId="0" fontId="7" fillId="0" borderId="1" xfId="0" applyFont="1" applyBorder="1" applyAlignment="1">
      <alignment horizontal="center" vertical="top" wrapText="1"/>
    </xf>
    <xf numFmtId="0" fontId="6" fillId="0" borderId="1" xfId="0" applyFont="1" applyBorder="1" applyAlignment="1">
      <alignment horizontal="center" vertical="top" wrapText="1"/>
    </xf>
    <xf numFmtId="0" fontId="6" fillId="0" borderId="1" xfId="0" applyFont="1" applyBorder="1" applyAlignment="1">
      <alignment vertical="top" wrapText="1"/>
    </xf>
    <xf numFmtId="0" fontId="7" fillId="0" borderId="1" xfId="0" applyFont="1" applyBorder="1" applyAlignment="1">
      <alignment vertical="top" wrapText="1"/>
    </xf>
    <xf numFmtId="0" fontId="4" fillId="0" borderId="0" xfId="0" applyFont="1" applyAlignment="1">
      <alignment horizontal="center" vertical="top" wrapText="1"/>
    </xf>
    <xf numFmtId="0" fontId="3" fillId="0" borderId="0" xfId="0" applyFont="1" applyAlignment="1">
      <alignment horizontal="center"/>
    </xf>
    <xf numFmtId="0" fontId="8" fillId="0" borderId="1" xfId="0" applyFont="1" applyBorder="1" applyAlignment="1">
      <alignment vertical="top" wrapText="1"/>
    </xf>
    <xf numFmtId="0" fontId="7" fillId="0" borderId="1" xfId="0" applyFont="1" applyBorder="1" applyAlignment="1">
      <alignment horizontal="center" vertical="center" wrapText="1"/>
    </xf>
    <xf numFmtId="0" fontId="6" fillId="0" borderId="1" xfId="0" applyFont="1" applyBorder="1" applyAlignment="1">
      <alignment horizontal="center" vertical="center" wrapText="1"/>
    </xf>
    <xf numFmtId="0" fontId="6" fillId="0" borderId="1" xfId="0" applyFont="1" applyBorder="1" applyAlignment="1">
      <alignment vertical="center" wrapText="1"/>
    </xf>
    <xf numFmtId="0" fontId="7" fillId="0" borderId="1" xfId="0" applyFont="1" applyBorder="1" applyAlignment="1">
      <alignment vertical="center" wrapText="1"/>
    </xf>
    <xf numFmtId="0" fontId="6" fillId="0" borderId="1" xfId="0" applyFont="1" applyBorder="1" applyAlignment="1">
      <alignment horizontal="center" vertical="center" wrapText="1"/>
    </xf>
    <xf numFmtId="0" fontId="4" fillId="0" borderId="1" xfId="0" applyFont="1" applyBorder="1" applyAlignment="1">
      <alignment vertical="center" wrapText="1"/>
    </xf>
    <xf numFmtId="0" fontId="7" fillId="0" borderId="1" xfId="0" applyFont="1" applyBorder="1" applyAlignment="1">
      <alignment horizontal="center" vertical="center" wrapText="1"/>
    </xf>
    <xf numFmtId="0" fontId="6" fillId="0" borderId="1" xfId="0" applyFont="1" applyBorder="1" applyAlignment="1">
      <alignment horizontal="center" vertical="center" wrapText="1"/>
    </xf>
    <xf numFmtId="9" fontId="7" fillId="0" borderId="1" xfId="1" applyFont="1" applyBorder="1" applyAlignment="1">
      <alignment vertical="center" wrapText="1"/>
    </xf>
    <xf numFmtId="0" fontId="10" fillId="0" borderId="0" xfId="0" applyFont="1"/>
    <xf numFmtId="3" fontId="7" fillId="0" borderId="1" xfId="0" applyNumberFormat="1" applyFont="1" applyBorder="1" applyAlignment="1">
      <alignment vertical="center" wrapText="1"/>
    </xf>
    <xf numFmtId="3" fontId="6" fillId="0" borderId="1" xfId="0" applyNumberFormat="1" applyFont="1" applyBorder="1" applyAlignment="1">
      <alignment vertical="center" wrapText="1"/>
    </xf>
    <xf numFmtId="0" fontId="8" fillId="0" borderId="1" xfId="0" applyFont="1" applyBorder="1" applyAlignment="1">
      <alignment vertical="center" wrapText="1"/>
    </xf>
    <xf numFmtId="0" fontId="8" fillId="0" borderId="1" xfId="0" applyFont="1" applyBorder="1" applyAlignment="1">
      <alignment horizontal="center" vertical="center" wrapText="1"/>
    </xf>
    <xf numFmtId="0" fontId="11" fillId="0" borderId="0" xfId="0" applyFont="1"/>
    <xf numFmtId="0" fontId="6" fillId="0" borderId="1" xfId="0" applyFont="1" applyBorder="1" applyAlignment="1">
      <alignment horizontal="center" vertical="center" wrapText="1"/>
    </xf>
    <xf numFmtId="9" fontId="6" fillId="0" borderId="1" xfId="1" applyFont="1" applyBorder="1" applyAlignment="1">
      <alignment vertical="center" wrapText="1"/>
    </xf>
    <xf numFmtId="3" fontId="11" fillId="0" borderId="0" xfId="0" applyNumberFormat="1" applyFont="1"/>
    <xf numFmtId="3" fontId="7" fillId="2" borderId="3" xfId="0" applyNumberFormat="1" applyFont="1" applyFill="1" applyBorder="1" applyAlignment="1">
      <alignment vertical="center" wrapText="1"/>
    </xf>
    <xf numFmtId="3" fontId="7" fillId="2" borderId="1" xfId="0" applyNumberFormat="1" applyFont="1" applyFill="1" applyBorder="1" applyAlignment="1">
      <alignment vertical="center" wrapText="1"/>
    </xf>
    <xf numFmtId="3" fontId="2" fillId="0" borderId="0" xfId="0" applyNumberFormat="1" applyFont="1"/>
    <xf numFmtId="0" fontId="2" fillId="2" borderId="0" xfId="0" applyFont="1" applyFill="1"/>
    <xf numFmtId="0" fontId="6" fillId="2" borderId="1" xfId="0" applyFont="1" applyFill="1" applyBorder="1" applyAlignment="1">
      <alignment horizontal="center" wrapText="1"/>
    </xf>
    <xf numFmtId="0" fontId="8" fillId="2" borderId="1" xfId="0" applyFont="1" applyFill="1" applyBorder="1" applyAlignment="1">
      <alignment horizontal="center" wrapText="1"/>
    </xf>
    <xf numFmtId="3" fontId="6" fillId="2" borderId="1" xfId="0" applyNumberFormat="1" applyFont="1" applyFill="1" applyBorder="1" applyAlignment="1">
      <alignment vertical="center" wrapText="1"/>
    </xf>
    <xf numFmtId="0" fontId="4" fillId="2" borderId="0" xfId="0" applyFont="1" applyFill="1" applyAlignment="1">
      <alignment vertical="top"/>
    </xf>
    <xf numFmtId="0" fontId="4" fillId="2" borderId="0" xfId="0" applyFont="1" applyFill="1" applyAlignment="1">
      <alignment horizontal="center" vertical="top" wrapText="1"/>
    </xf>
    <xf numFmtId="0" fontId="3" fillId="2" borderId="0" xfId="0" applyFont="1" applyFill="1"/>
    <xf numFmtId="0" fontId="10" fillId="2" borderId="0" xfId="0" applyFont="1" applyFill="1"/>
    <xf numFmtId="0" fontId="7" fillId="2" borderId="1" xfId="0" applyFont="1" applyFill="1" applyBorder="1" applyAlignment="1">
      <alignment horizontal="center" vertical="center" wrapText="1"/>
    </xf>
    <xf numFmtId="0" fontId="6" fillId="2" borderId="1" xfId="0" applyFont="1" applyFill="1" applyBorder="1" applyAlignment="1">
      <alignment vertical="center" wrapText="1"/>
    </xf>
    <xf numFmtId="0" fontId="6" fillId="2" borderId="1" xfId="0" applyFont="1" applyFill="1" applyBorder="1" applyAlignment="1">
      <alignment horizontal="center" vertical="center" wrapText="1"/>
    </xf>
    <xf numFmtId="0" fontId="7" fillId="2" borderId="1" xfId="0" applyFont="1" applyFill="1" applyBorder="1" applyAlignment="1">
      <alignment vertical="center" wrapText="1"/>
    </xf>
    <xf numFmtId="0" fontId="2" fillId="0" borderId="0" xfId="0" applyFont="1" applyAlignment="1">
      <alignment vertical="center" wrapText="1"/>
    </xf>
    <xf numFmtId="9" fontId="7" fillId="2" borderId="1" xfId="1" applyFont="1" applyFill="1" applyBorder="1" applyAlignment="1">
      <alignment vertical="center" wrapText="1"/>
    </xf>
    <xf numFmtId="9" fontId="6" fillId="2" borderId="1" xfId="1" applyFont="1" applyFill="1" applyBorder="1" applyAlignment="1">
      <alignment vertical="center" wrapText="1"/>
    </xf>
    <xf numFmtId="0" fontId="11" fillId="2" borderId="0" xfId="0" applyFont="1" applyFill="1"/>
    <xf numFmtId="0" fontId="12" fillId="2" borderId="4" xfId="0" applyFont="1" applyFill="1" applyBorder="1" applyAlignment="1">
      <alignment horizontal="left" vertical="center" wrapText="1"/>
    </xf>
    <xf numFmtId="0" fontId="3" fillId="2" borderId="0" xfId="0" applyFont="1" applyFill="1" applyAlignment="1">
      <alignment horizontal="center"/>
    </xf>
    <xf numFmtId="0" fontId="6" fillId="2"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9" fontId="6" fillId="0" borderId="1" xfId="1" applyFont="1" applyBorder="1" applyAlignment="1">
      <alignment horizontal="center" vertical="center" wrapText="1"/>
    </xf>
    <xf numFmtId="0" fontId="4" fillId="2" borderId="1" xfId="0" applyFont="1" applyFill="1" applyBorder="1" applyAlignment="1">
      <alignment vertical="center" wrapText="1"/>
    </xf>
    <xf numFmtId="0" fontId="4"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7" fillId="2" borderId="0" xfId="0" applyFont="1" applyFill="1"/>
    <xf numFmtId="0" fontId="2" fillId="2" borderId="4" xfId="0" applyFont="1" applyFill="1" applyBorder="1" applyAlignment="1">
      <alignment horizontal="left" vertical="center" wrapText="1"/>
    </xf>
    <xf numFmtId="164" fontId="13" fillId="2" borderId="4" xfId="0" applyNumberFormat="1" applyFont="1" applyFill="1" applyBorder="1" applyAlignment="1">
      <alignment horizontal="right" vertical="center" wrapText="1"/>
    </xf>
    <xf numFmtId="164" fontId="2" fillId="2" borderId="4" xfId="0" applyNumberFormat="1" applyFont="1" applyFill="1" applyBorder="1" applyAlignment="1">
      <alignment horizontal="right" vertical="center" wrapText="1"/>
    </xf>
    <xf numFmtId="9" fontId="7" fillId="2" borderId="1" xfId="1" applyFont="1" applyFill="1" applyBorder="1" applyAlignment="1">
      <alignment horizontal="center" vertical="center" wrapText="1"/>
    </xf>
    <xf numFmtId="0" fontId="4" fillId="2" borderId="0" xfId="0" applyFont="1" applyFill="1" applyAlignment="1"/>
    <xf numFmtId="0" fontId="5" fillId="2" borderId="0" xfId="0" applyFont="1" applyFill="1" applyAlignment="1"/>
    <xf numFmtId="164" fontId="7" fillId="2" borderId="4" xfId="0" applyNumberFormat="1" applyFont="1" applyFill="1" applyBorder="1" applyAlignment="1">
      <alignment horizontal="right" vertical="center" wrapText="1"/>
    </xf>
    <xf numFmtId="0" fontId="6" fillId="2"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2" borderId="0" xfId="0" applyFont="1" applyFill="1" applyAlignment="1">
      <alignment vertical="top"/>
    </xf>
    <xf numFmtId="0" fontId="6" fillId="2" borderId="0" xfId="0" applyFont="1" applyFill="1" applyAlignment="1">
      <alignment horizontal="center" vertical="top" wrapText="1"/>
    </xf>
    <xf numFmtId="0" fontId="7" fillId="2" borderId="0" xfId="0" applyFont="1" applyFill="1" applyAlignment="1">
      <alignment horizontal="center"/>
    </xf>
    <xf numFmtId="0" fontId="6" fillId="2" borderId="0" xfId="0" applyFont="1" applyFill="1"/>
    <xf numFmtId="0" fontId="8" fillId="2" borderId="0" xfId="0" applyFont="1" applyFill="1"/>
    <xf numFmtId="3" fontId="7" fillId="2" borderId="0" xfId="0" applyNumberFormat="1" applyFont="1" applyFill="1"/>
    <xf numFmtId="0" fontId="14" fillId="2" borderId="1" xfId="0" applyFont="1" applyFill="1" applyBorder="1" applyAlignment="1">
      <alignment vertical="center" wrapText="1"/>
    </xf>
    <xf numFmtId="3" fontId="14" fillId="2" borderId="1" xfId="0" applyNumberFormat="1" applyFont="1" applyFill="1" applyBorder="1" applyAlignment="1">
      <alignment vertical="center" wrapText="1"/>
    </xf>
    <xf numFmtId="0" fontId="4" fillId="0" borderId="0" xfId="0" applyFont="1" applyAlignment="1">
      <alignment horizontal="center"/>
    </xf>
    <xf numFmtId="0" fontId="5" fillId="0" borderId="0" xfId="0" applyFont="1" applyAlignment="1">
      <alignment horizontal="center"/>
    </xf>
    <xf numFmtId="0" fontId="4" fillId="0" borderId="0" xfId="0" applyFont="1" applyAlignment="1">
      <alignment horizontal="center" vertical="top" wrapText="1"/>
    </xf>
    <xf numFmtId="0" fontId="5" fillId="0" borderId="2" xfId="0" applyFont="1" applyBorder="1" applyAlignment="1">
      <alignment horizontal="center"/>
    </xf>
    <xf numFmtId="0" fontId="6" fillId="2" borderId="1" xfId="0" applyFont="1" applyFill="1" applyBorder="1" applyAlignment="1">
      <alignment horizontal="center" wrapText="1"/>
    </xf>
    <xf numFmtId="0" fontId="4" fillId="2" borderId="0" xfId="0" applyFont="1" applyFill="1" applyAlignment="1">
      <alignment horizontal="center" vertical="top" wrapText="1"/>
    </xf>
    <xf numFmtId="0" fontId="5" fillId="2" borderId="0" xfId="0" applyFont="1" applyFill="1" applyAlignment="1">
      <alignment horizontal="center"/>
    </xf>
    <xf numFmtId="0" fontId="4" fillId="2" borderId="0" xfId="0" applyFont="1" applyFill="1" applyAlignment="1">
      <alignment horizontal="center"/>
    </xf>
    <xf numFmtId="0" fontId="5" fillId="2" borderId="0" xfId="0" applyFont="1" applyFill="1" applyBorder="1" applyAlignment="1">
      <alignment horizontal="center"/>
    </xf>
    <xf numFmtId="0" fontId="6" fillId="0" borderId="1" xfId="0" applyFont="1" applyBorder="1" applyAlignment="1">
      <alignment horizontal="center" vertical="center" wrapText="1"/>
    </xf>
    <xf numFmtId="0" fontId="4" fillId="0" borderId="0" xfId="0" applyFont="1" applyAlignment="1">
      <alignment horizontal="center" wrapText="1"/>
    </xf>
    <xf numFmtId="0" fontId="6" fillId="2" borderId="1" xfId="0" applyFont="1" applyFill="1" applyBorder="1" applyAlignment="1">
      <alignment horizontal="center" vertical="center" wrapText="1"/>
    </xf>
    <xf numFmtId="0" fontId="6" fillId="2" borderId="0" xfId="0" applyFont="1" applyFill="1" applyAlignment="1">
      <alignment horizontal="center" vertical="top" wrapText="1"/>
    </xf>
    <xf numFmtId="0" fontId="6" fillId="2" borderId="0" xfId="0" applyFont="1" applyFill="1" applyAlignment="1">
      <alignment horizontal="center"/>
    </xf>
    <xf numFmtId="0" fontId="8" fillId="2" borderId="0" xfId="0" applyFont="1" applyFill="1" applyAlignment="1">
      <alignment horizontal="center"/>
    </xf>
    <xf numFmtId="0" fontId="8" fillId="2" borderId="2" xfId="0" applyFont="1" applyFill="1" applyBorder="1" applyAlignment="1">
      <alignment horizontal="center"/>
    </xf>
    <xf numFmtId="0" fontId="5" fillId="0" borderId="0" xfId="0" applyFont="1" applyBorder="1" applyAlignment="1">
      <alignment horizontal="center"/>
    </xf>
    <xf numFmtId="0" fontId="6" fillId="2" borderId="5"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7" fillId="2" borderId="1" xfId="0" applyFont="1" applyFill="1" applyBorder="1" applyAlignment="1">
      <alignment horizontal="center" vertical="center" wrapText="1"/>
    </xf>
  </cellXfs>
  <cellStyles count="2">
    <cellStyle name="Normal" xfId="0" builtinId="0"/>
    <cellStyle name="Percent" xfId="1"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411480</xdr:colOff>
      <xdr:row>2</xdr:row>
      <xdr:rowOff>7620</xdr:rowOff>
    </xdr:from>
    <xdr:to>
      <xdr:col>1</xdr:col>
      <xdr:colOff>266700</xdr:colOff>
      <xdr:row>2</xdr:row>
      <xdr:rowOff>9208</xdr:rowOff>
    </xdr:to>
    <xdr:cxnSp macro="">
      <xdr:nvCxnSpPr>
        <xdr:cNvPr id="3" name="Straight Connector 2"/>
        <xdr:cNvCxnSpPr/>
      </xdr:nvCxnSpPr>
      <xdr:spPr>
        <a:xfrm>
          <a:off x="411480" y="403860"/>
          <a:ext cx="525780" cy="1588"/>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7620</xdr:colOff>
      <xdr:row>2</xdr:row>
      <xdr:rowOff>7620</xdr:rowOff>
    </xdr:from>
    <xdr:to>
      <xdr:col>1</xdr:col>
      <xdr:colOff>464820</xdr:colOff>
      <xdr:row>2</xdr:row>
      <xdr:rowOff>9208</xdr:rowOff>
    </xdr:to>
    <xdr:cxnSp macro="">
      <xdr:nvCxnSpPr>
        <xdr:cNvPr id="5" name="Straight Connector 4"/>
        <xdr:cNvCxnSpPr/>
      </xdr:nvCxnSpPr>
      <xdr:spPr>
        <a:xfrm>
          <a:off x="449580" y="403860"/>
          <a:ext cx="457200" cy="1588"/>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45720</xdr:colOff>
      <xdr:row>2</xdr:row>
      <xdr:rowOff>0</xdr:rowOff>
    </xdr:from>
    <xdr:to>
      <xdr:col>1</xdr:col>
      <xdr:colOff>541020</xdr:colOff>
      <xdr:row>2</xdr:row>
      <xdr:rowOff>1588</xdr:rowOff>
    </xdr:to>
    <xdr:cxnSp macro="">
      <xdr:nvCxnSpPr>
        <xdr:cNvPr id="3" name="Straight Connector 2"/>
        <xdr:cNvCxnSpPr/>
      </xdr:nvCxnSpPr>
      <xdr:spPr>
        <a:xfrm>
          <a:off x="419100" y="396240"/>
          <a:ext cx="495300" cy="1588"/>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396240</xdr:colOff>
      <xdr:row>2</xdr:row>
      <xdr:rowOff>15240</xdr:rowOff>
    </xdr:from>
    <xdr:to>
      <xdr:col>1</xdr:col>
      <xdr:colOff>251460</xdr:colOff>
      <xdr:row>2</xdr:row>
      <xdr:rowOff>16828</xdr:rowOff>
    </xdr:to>
    <xdr:cxnSp macro="">
      <xdr:nvCxnSpPr>
        <xdr:cNvPr id="3" name="Straight Connector 2"/>
        <xdr:cNvCxnSpPr/>
      </xdr:nvCxnSpPr>
      <xdr:spPr>
        <a:xfrm>
          <a:off x="396240" y="411480"/>
          <a:ext cx="525780" cy="1588"/>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7620</xdr:colOff>
      <xdr:row>2</xdr:row>
      <xdr:rowOff>15240</xdr:rowOff>
    </xdr:from>
    <xdr:to>
      <xdr:col>1</xdr:col>
      <xdr:colOff>510540</xdr:colOff>
      <xdr:row>2</xdr:row>
      <xdr:rowOff>16828</xdr:rowOff>
    </xdr:to>
    <xdr:cxnSp macro="">
      <xdr:nvCxnSpPr>
        <xdr:cNvPr id="3" name="Straight Connector 2"/>
        <xdr:cNvCxnSpPr/>
      </xdr:nvCxnSpPr>
      <xdr:spPr>
        <a:xfrm>
          <a:off x="419100" y="411480"/>
          <a:ext cx="502920" cy="1588"/>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359225</xdr:colOff>
      <xdr:row>2</xdr:row>
      <xdr:rowOff>21770</xdr:rowOff>
    </xdr:from>
    <xdr:to>
      <xdr:col>1</xdr:col>
      <xdr:colOff>576939</xdr:colOff>
      <xdr:row>2</xdr:row>
      <xdr:rowOff>23358</xdr:rowOff>
    </xdr:to>
    <xdr:cxnSp macro="">
      <xdr:nvCxnSpPr>
        <xdr:cNvPr id="3" name="Straight Connector 2"/>
        <xdr:cNvCxnSpPr/>
      </xdr:nvCxnSpPr>
      <xdr:spPr>
        <a:xfrm>
          <a:off x="359225" y="413656"/>
          <a:ext cx="685800" cy="1588"/>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348338</xdr:colOff>
      <xdr:row>2</xdr:row>
      <xdr:rowOff>10884</xdr:rowOff>
    </xdr:from>
    <xdr:to>
      <xdr:col>1</xdr:col>
      <xdr:colOff>511624</xdr:colOff>
      <xdr:row>2</xdr:row>
      <xdr:rowOff>12472</xdr:rowOff>
    </xdr:to>
    <xdr:cxnSp macro="">
      <xdr:nvCxnSpPr>
        <xdr:cNvPr id="3" name="Straight Connector 2"/>
        <xdr:cNvCxnSpPr/>
      </xdr:nvCxnSpPr>
      <xdr:spPr>
        <a:xfrm>
          <a:off x="348338" y="402770"/>
          <a:ext cx="631372" cy="1588"/>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tabSelected="1" zoomScale="85" zoomScaleNormal="85" workbookViewId="0">
      <selection activeCell="G18" sqref="G18"/>
    </sheetView>
  </sheetViews>
  <sheetFormatPr defaultColWidth="8.75" defaultRowHeight="15.75" x14ac:dyDescent="0.25"/>
  <cols>
    <col min="1" max="1" width="8.75" style="1"/>
    <col min="2" max="2" width="37.375" style="1" customWidth="1"/>
    <col min="3" max="4" width="12.25" style="1" customWidth="1"/>
    <col min="5" max="5" width="13.375" style="1" customWidth="1"/>
    <col min="6" max="16384" width="8.75" style="1"/>
  </cols>
  <sheetData>
    <row r="1" spans="1:5" x14ac:dyDescent="0.25">
      <c r="A1" s="3" t="s">
        <v>159</v>
      </c>
      <c r="D1" s="78" t="s">
        <v>0</v>
      </c>
      <c r="E1" s="78"/>
    </row>
    <row r="2" spans="1:5" x14ac:dyDescent="0.25">
      <c r="A2" s="3" t="s">
        <v>160</v>
      </c>
      <c r="E2" s="4"/>
    </row>
    <row r="3" spans="1:5" x14ac:dyDescent="0.25">
      <c r="A3" s="2"/>
    </row>
    <row r="4" spans="1:5" x14ac:dyDescent="0.25">
      <c r="A4" s="76" t="s">
        <v>162</v>
      </c>
      <c r="B4" s="76"/>
      <c r="C4" s="76"/>
      <c r="D4" s="76"/>
      <c r="E4" s="76"/>
    </row>
    <row r="5" spans="1:5" x14ac:dyDescent="0.25">
      <c r="A5" s="77" t="s">
        <v>1</v>
      </c>
      <c r="B5" s="77"/>
      <c r="C5" s="77"/>
      <c r="D5" s="77"/>
      <c r="E5" s="77"/>
    </row>
    <row r="6" spans="1:5" x14ac:dyDescent="0.25">
      <c r="A6" s="77" t="s">
        <v>292</v>
      </c>
      <c r="B6" s="77"/>
      <c r="C6" s="77"/>
      <c r="D6" s="77"/>
      <c r="E6" s="77"/>
    </row>
    <row r="7" spans="1:5" x14ac:dyDescent="0.25">
      <c r="D7" s="79" t="s">
        <v>2</v>
      </c>
      <c r="E7" s="79"/>
    </row>
    <row r="8" spans="1:5" ht="24" customHeight="1" x14ac:dyDescent="0.25">
      <c r="A8" s="27" t="s">
        <v>3</v>
      </c>
      <c r="B8" s="27" t="s">
        <v>4</v>
      </c>
      <c r="C8" s="27" t="s">
        <v>5</v>
      </c>
      <c r="D8" s="27" t="s">
        <v>6</v>
      </c>
      <c r="E8" s="27" t="s">
        <v>7</v>
      </c>
    </row>
    <row r="9" spans="1:5" x14ac:dyDescent="0.25">
      <c r="A9" s="18" t="s">
        <v>8</v>
      </c>
      <c r="B9" s="18" t="s">
        <v>9</v>
      </c>
      <c r="C9" s="18">
        <v>1</v>
      </c>
      <c r="D9" s="18">
        <v>2</v>
      </c>
      <c r="E9" s="18" t="s">
        <v>10</v>
      </c>
    </row>
    <row r="10" spans="1:5" ht="31.5" x14ac:dyDescent="0.25">
      <c r="A10" s="27" t="s">
        <v>8</v>
      </c>
      <c r="B10" s="14" t="s">
        <v>11</v>
      </c>
      <c r="C10" s="23">
        <f>C11+C14+C17+C18</f>
        <v>647737</v>
      </c>
      <c r="D10" s="23">
        <f>D11+D14+D17+D18</f>
        <v>1023625</v>
      </c>
      <c r="E10" s="14"/>
    </row>
    <row r="11" spans="1:5" ht="31.5" x14ac:dyDescent="0.25">
      <c r="A11" s="18">
        <v>1</v>
      </c>
      <c r="B11" s="15" t="s">
        <v>12</v>
      </c>
      <c r="C11" s="22">
        <f>SUM(C12:C13)</f>
        <v>246840</v>
      </c>
      <c r="D11" s="22">
        <f>SUM(D12:D13)</f>
        <v>302239</v>
      </c>
      <c r="E11" s="20">
        <f>D11/C11</f>
        <v>1.2244328309836332</v>
      </c>
    </row>
    <row r="12" spans="1:5" x14ac:dyDescent="0.25">
      <c r="A12" s="18" t="s">
        <v>13</v>
      </c>
      <c r="B12" s="15" t="s">
        <v>14</v>
      </c>
      <c r="C12" s="22">
        <v>53750</v>
      </c>
      <c r="D12" s="22">
        <f>77752+1227</f>
        <v>78979</v>
      </c>
      <c r="E12" s="20">
        <f t="shared" ref="E12:E15" si="0">D12/C12</f>
        <v>1.4693767441860466</v>
      </c>
    </row>
    <row r="13" spans="1:5" ht="31.5" x14ac:dyDescent="0.25">
      <c r="A13" s="18" t="s">
        <v>13</v>
      </c>
      <c r="B13" s="15" t="s">
        <v>15</v>
      </c>
      <c r="C13" s="22">
        <f>141869+104971-53750</f>
        <v>193090</v>
      </c>
      <c r="D13" s="22">
        <f>302239-D12</f>
        <v>223260</v>
      </c>
      <c r="E13" s="20">
        <f t="shared" si="0"/>
        <v>1.1562483815837175</v>
      </c>
    </row>
    <row r="14" spans="1:5" x14ac:dyDescent="0.25">
      <c r="A14" s="18">
        <v>2</v>
      </c>
      <c r="B14" s="15" t="s">
        <v>16</v>
      </c>
      <c r="C14" s="22">
        <f>SUM(C15:C16)</f>
        <v>400897</v>
      </c>
      <c r="D14" s="22">
        <f>SUM(D15:D16)</f>
        <v>444233</v>
      </c>
      <c r="E14" s="20">
        <f t="shared" si="0"/>
        <v>1.108097591151842</v>
      </c>
    </row>
    <row r="15" spans="1:5" x14ac:dyDescent="0.25">
      <c r="A15" s="18" t="s">
        <v>13</v>
      </c>
      <c r="B15" s="15" t="s">
        <v>17</v>
      </c>
      <c r="C15" s="22">
        <v>400897</v>
      </c>
      <c r="D15" s="22">
        <v>395457</v>
      </c>
      <c r="E15" s="20">
        <f t="shared" si="0"/>
        <v>0.98643042976126039</v>
      </c>
    </row>
    <row r="16" spans="1:5" x14ac:dyDescent="0.25">
      <c r="A16" s="18" t="s">
        <v>13</v>
      </c>
      <c r="B16" s="15" t="s">
        <v>18</v>
      </c>
      <c r="C16" s="23"/>
      <c r="D16" s="22">
        <v>48776</v>
      </c>
      <c r="E16" s="20"/>
    </row>
    <row r="17" spans="1:6" x14ac:dyDescent="0.25">
      <c r="A17" s="18">
        <v>3</v>
      </c>
      <c r="B17" s="15" t="s">
        <v>19</v>
      </c>
      <c r="C17" s="23"/>
      <c r="D17" s="22">
        <v>4502</v>
      </c>
      <c r="E17" s="20"/>
    </row>
    <row r="18" spans="1:6" x14ac:dyDescent="0.25">
      <c r="A18" s="18">
        <v>4</v>
      </c>
      <c r="B18" s="15" t="s">
        <v>20</v>
      </c>
      <c r="C18" s="23"/>
      <c r="D18" s="22">
        <v>272651</v>
      </c>
      <c r="E18" s="20"/>
      <c r="F18" s="32"/>
    </row>
    <row r="19" spans="1:6" s="26" customFormat="1" x14ac:dyDescent="0.25">
      <c r="A19" s="27" t="s">
        <v>9</v>
      </c>
      <c r="B19" s="14" t="s">
        <v>21</v>
      </c>
      <c r="C19" s="23">
        <f>C20+C25+C28</f>
        <v>647737</v>
      </c>
      <c r="D19" s="23">
        <f>D20+D25+D28</f>
        <v>1008680</v>
      </c>
      <c r="E19" s="14">
        <f t="shared" ref="E19" si="1">E20+E25+E28</f>
        <v>0</v>
      </c>
      <c r="F19" s="29"/>
    </row>
    <row r="20" spans="1:6" s="26" customFormat="1" x14ac:dyDescent="0.25">
      <c r="A20" s="27" t="s">
        <v>22</v>
      </c>
      <c r="B20" s="17" t="s">
        <v>23</v>
      </c>
      <c r="C20" s="23">
        <f>SUM(C21:C24)</f>
        <v>647737</v>
      </c>
      <c r="D20" s="23">
        <f>SUM(D21:D24)</f>
        <v>796420</v>
      </c>
      <c r="E20" s="14"/>
      <c r="F20" s="29"/>
    </row>
    <row r="21" spans="1:6" x14ac:dyDescent="0.25">
      <c r="A21" s="18" t="s">
        <v>24</v>
      </c>
      <c r="B21" s="15" t="s">
        <v>25</v>
      </c>
      <c r="C21" s="22">
        <f>90894+92226</f>
        <v>183120</v>
      </c>
      <c r="D21" s="22">
        <v>288560</v>
      </c>
      <c r="E21" s="20">
        <f t="shared" ref="E21:E23" si="2">D21/C21</f>
        <v>1.5757972913936216</v>
      </c>
    </row>
    <row r="22" spans="1:6" x14ac:dyDescent="0.25">
      <c r="A22" s="18">
        <v>2</v>
      </c>
      <c r="B22" s="15" t="s">
        <v>26</v>
      </c>
      <c r="C22" s="22">
        <f>366493+89167+1000</f>
        <v>456660</v>
      </c>
      <c r="D22" s="22">
        <v>507860</v>
      </c>
      <c r="E22" s="20">
        <f t="shared" si="2"/>
        <v>1.1121184250864977</v>
      </c>
    </row>
    <row r="23" spans="1:6" x14ac:dyDescent="0.25">
      <c r="A23" s="18">
        <v>3</v>
      </c>
      <c r="B23" s="15" t="s">
        <v>27</v>
      </c>
      <c r="C23" s="22">
        <f>5832+2125</f>
        <v>7957</v>
      </c>
      <c r="D23" s="22"/>
      <c r="E23" s="20">
        <f t="shared" si="2"/>
        <v>0</v>
      </c>
    </row>
    <row r="24" spans="1:6" x14ac:dyDescent="0.25">
      <c r="A24" s="18">
        <v>4</v>
      </c>
      <c r="B24" s="15" t="s">
        <v>28</v>
      </c>
      <c r="C24" s="23"/>
      <c r="D24" s="23"/>
      <c r="E24" s="20"/>
    </row>
    <row r="25" spans="1:6" s="26" customFormat="1" x14ac:dyDescent="0.25">
      <c r="A25" s="27" t="s">
        <v>29</v>
      </c>
      <c r="B25" s="14" t="s">
        <v>30</v>
      </c>
      <c r="C25" s="23">
        <f>SUM(C26:C27)</f>
        <v>0</v>
      </c>
      <c r="D25" s="23">
        <f>SUM(D26:D27)</f>
        <v>0</v>
      </c>
      <c r="E25" s="14"/>
    </row>
    <row r="26" spans="1:6" x14ac:dyDescent="0.25">
      <c r="A26" s="18">
        <v>1</v>
      </c>
      <c r="B26" s="15" t="s">
        <v>31</v>
      </c>
      <c r="C26" s="22"/>
      <c r="D26" s="22"/>
      <c r="E26" s="20"/>
    </row>
    <row r="27" spans="1:6" x14ac:dyDescent="0.25">
      <c r="A27" s="18">
        <v>2</v>
      </c>
      <c r="B27" s="15" t="s">
        <v>32</v>
      </c>
      <c r="C27" s="22"/>
      <c r="D27" s="22"/>
      <c r="E27" s="20"/>
    </row>
    <row r="28" spans="1:6" s="26" customFormat="1" x14ac:dyDescent="0.25">
      <c r="A28" s="27" t="s">
        <v>33</v>
      </c>
      <c r="B28" s="14" t="s">
        <v>34</v>
      </c>
      <c r="C28" s="23"/>
      <c r="D28" s="23">
        <v>212260</v>
      </c>
      <c r="E28" s="14"/>
    </row>
  </sheetData>
  <mergeCells count="5">
    <mergeCell ref="A4:E4"/>
    <mergeCell ref="A5:E5"/>
    <mergeCell ref="D1:E1"/>
    <mergeCell ref="D7:E7"/>
    <mergeCell ref="A6:E6"/>
  </mergeCells>
  <pageMargins left="0.7" right="0.28000000000000003" top="0.75" bottom="0.75" header="0.3" footer="0.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1"/>
  <sheetViews>
    <sheetView topLeftCell="A25" zoomScale="70" zoomScaleNormal="70" workbookViewId="0">
      <selection activeCell="A7" sqref="A7"/>
    </sheetView>
  </sheetViews>
  <sheetFormatPr defaultColWidth="8.75" defaultRowHeight="15.75" x14ac:dyDescent="0.25"/>
  <cols>
    <col min="1" max="1" width="5.75" style="33" customWidth="1"/>
    <col min="2" max="2" width="31" style="33" customWidth="1"/>
    <col min="3" max="3" width="11.5" style="33" bestFit="1" customWidth="1"/>
    <col min="4" max="16384" width="8.75" style="33"/>
  </cols>
  <sheetData>
    <row r="1" spans="1:8" ht="15.6" customHeight="1" x14ac:dyDescent="0.25">
      <c r="A1" s="37" t="s">
        <v>159</v>
      </c>
      <c r="F1" s="81" t="s">
        <v>35</v>
      </c>
      <c r="G1" s="81"/>
      <c r="H1" s="81"/>
    </row>
    <row r="2" spans="1:8" x14ac:dyDescent="0.25">
      <c r="A2" s="37" t="s">
        <v>160</v>
      </c>
      <c r="G2" s="38"/>
      <c r="H2" s="38"/>
    </row>
    <row r="3" spans="1:8" x14ac:dyDescent="0.25">
      <c r="A3" s="39"/>
    </row>
    <row r="4" spans="1:8" x14ac:dyDescent="0.25">
      <c r="A4" s="83" t="s">
        <v>163</v>
      </c>
      <c r="B4" s="83"/>
      <c r="C4" s="83"/>
      <c r="D4" s="83"/>
      <c r="E4" s="83"/>
      <c r="F4" s="83"/>
      <c r="G4" s="83"/>
      <c r="H4" s="83"/>
    </row>
    <row r="5" spans="1:8" x14ac:dyDescent="0.25">
      <c r="A5" s="82" t="s">
        <v>1</v>
      </c>
      <c r="B5" s="82"/>
      <c r="C5" s="82"/>
      <c r="D5" s="82"/>
      <c r="E5" s="82"/>
      <c r="F5" s="82"/>
      <c r="G5" s="82"/>
      <c r="H5" s="82"/>
    </row>
    <row r="6" spans="1:8" x14ac:dyDescent="0.25">
      <c r="A6" s="82" t="str">
        <f>'CK96'!A6:E6</f>
        <v>(Kèm theo Quyết định số            /QĐ-UBND ngày       /          2022 của UBND huyện Nghi Xuân)</v>
      </c>
      <c r="B6" s="82"/>
      <c r="C6" s="82"/>
      <c r="D6" s="82"/>
      <c r="E6" s="82"/>
      <c r="F6" s="82"/>
      <c r="G6" s="82"/>
      <c r="H6" s="82"/>
    </row>
    <row r="7" spans="1:8" x14ac:dyDescent="0.25">
      <c r="G7" s="84" t="s">
        <v>2</v>
      </c>
      <c r="H7" s="84"/>
    </row>
    <row r="8" spans="1:8" x14ac:dyDescent="0.25">
      <c r="A8" s="80" t="s">
        <v>3</v>
      </c>
      <c r="B8" s="80" t="s">
        <v>4</v>
      </c>
      <c r="C8" s="80" t="s">
        <v>36</v>
      </c>
      <c r="D8" s="80"/>
      <c r="E8" s="80" t="s">
        <v>6</v>
      </c>
      <c r="F8" s="80"/>
      <c r="G8" s="80" t="s">
        <v>7</v>
      </c>
      <c r="H8" s="80"/>
    </row>
    <row r="9" spans="1:8" ht="31.5" x14ac:dyDescent="0.25">
      <c r="A9" s="80"/>
      <c r="B9" s="80"/>
      <c r="C9" s="34" t="s">
        <v>37</v>
      </c>
      <c r="D9" s="34" t="s">
        <v>38</v>
      </c>
      <c r="E9" s="34" t="s">
        <v>37</v>
      </c>
      <c r="F9" s="34" t="s">
        <v>38</v>
      </c>
      <c r="G9" s="34" t="s">
        <v>37</v>
      </c>
      <c r="H9" s="34" t="s">
        <v>38</v>
      </c>
    </row>
    <row r="10" spans="1:8" s="40" customFormat="1" x14ac:dyDescent="0.25">
      <c r="A10" s="35" t="s">
        <v>8</v>
      </c>
      <c r="B10" s="35" t="s">
        <v>9</v>
      </c>
      <c r="C10" s="35">
        <v>1</v>
      </c>
      <c r="D10" s="35">
        <v>2</v>
      </c>
      <c r="E10" s="35">
        <v>3</v>
      </c>
      <c r="F10" s="35">
        <v>4</v>
      </c>
      <c r="G10" s="35" t="s">
        <v>39</v>
      </c>
      <c r="H10" s="35" t="s">
        <v>40</v>
      </c>
    </row>
    <row r="11" spans="1:8" s="48" customFormat="1" x14ac:dyDescent="0.25">
      <c r="A11" s="43"/>
      <c r="B11" s="42" t="s">
        <v>41</v>
      </c>
      <c r="C11" s="36">
        <f>C12+C39+C40</f>
        <v>262200</v>
      </c>
      <c r="D11" s="36">
        <f t="shared" ref="D11:F11" si="0">D12+D39+D40</f>
        <v>246840</v>
      </c>
      <c r="E11" s="36">
        <f t="shared" si="0"/>
        <v>602161</v>
      </c>
      <c r="F11" s="36">
        <f t="shared" si="0"/>
        <v>579392</v>
      </c>
      <c r="G11" s="47">
        <f>E11/C11</f>
        <v>2.2965713196033564</v>
      </c>
      <c r="H11" s="47">
        <f>F11/D11</f>
        <v>2.3472370766488413</v>
      </c>
    </row>
    <row r="12" spans="1:8" s="48" customFormat="1" x14ac:dyDescent="0.25">
      <c r="A12" s="43" t="s">
        <v>8</v>
      </c>
      <c r="B12" s="42" t="s">
        <v>42</v>
      </c>
      <c r="C12" s="36">
        <f>C13+C38</f>
        <v>262200</v>
      </c>
      <c r="D12" s="36">
        <f t="shared" ref="D12:F12" si="1">D13+D38</f>
        <v>246840</v>
      </c>
      <c r="E12" s="36">
        <f t="shared" si="1"/>
        <v>325008</v>
      </c>
      <c r="F12" s="36">
        <f t="shared" si="1"/>
        <v>302239</v>
      </c>
      <c r="G12" s="47">
        <f t="shared" ref="G12:G37" si="2">E12/C12</f>
        <v>1.2395423340961098</v>
      </c>
      <c r="H12" s="47">
        <f t="shared" ref="H12:H37" si="3">F12/D12</f>
        <v>1.2244328309836332</v>
      </c>
    </row>
    <row r="13" spans="1:8" s="48" customFormat="1" x14ac:dyDescent="0.25">
      <c r="A13" s="43" t="s">
        <v>43</v>
      </c>
      <c r="B13" s="42" t="s">
        <v>44</v>
      </c>
      <c r="C13" s="36">
        <f>C14+C16+C18+C20+C24+C25+C26+C27+C28+C29+C30+C31+C32+C33+C35+C36+C37</f>
        <v>262200</v>
      </c>
      <c r="D13" s="36">
        <f t="shared" ref="D13:F13" si="4">D14+D16+D18+D20+D24+D25+D26+D27+D28+D29+D30+D31+D32+D33+D35+D36+D37</f>
        <v>246840</v>
      </c>
      <c r="E13" s="36">
        <f t="shared" si="4"/>
        <v>323781</v>
      </c>
      <c r="F13" s="36">
        <f t="shared" si="4"/>
        <v>301012</v>
      </c>
      <c r="G13" s="47">
        <f t="shared" si="2"/>
        <v>1.234862700228833</v>
      </c>
      <c r="H13" s="47">
        <f t="shared" si="3"/>
        <v>1.2194619996759035</v>
      </c>
    </row>
    <row r="14" spans="1:8" ht="31.5" x14ac:dyDescent="0.25">
      <c r="A14" s="41">
        <v>1</v>
      </c>
      <c r="B14" s="44" t="s">
        <v>45</v>
      </c>
      <c r="C14" s="31">
        <f>C15</f>
        <v>0</v>
      </c>
      <c r="D14" s="31">
        <f t="shared" ref="D14:F14" si="5">D15</f>
        <v>0</v>
      </c>
      <c r="E14" s="31">
        <f t="shared" si="5"/>
        <v>0</v>
      </c>
      <c r="F14" s="31">
        <f t="shared" si="5"/>
        <v>0</v>
      </c>
      <c r="G14" s="46"/>
      <c r="H14" s="46"/>
    </row>
    <row r="15" spans="1:8" x14ac:dyDescent="0.25">
      <c r="A15" s="41"/>
      <c r="B15" s="44" t="s">
        <v>165</v>
      </c>
      <c r="C15" s="31"/>
      <c r="D15" s="31"/>
      <c r="E15" s="31"/>
      <c r="F15" s="31"/>
      <c r="G15" s="46"/>
      <c r="H15" s="46"/>
    </row>
    <row r="16" spans="1:8" ht="31.5" x14ac:dyDescent="0.25">
      <c r="A16" s="41">
        <v>2</v>
      </c>
      <c r="B16" s="44" t="s">
        <v>47</v>
      </c>
      <c r="C16" s="31">
        <f>C17</f>
        <v>4950</v>
      </c>
      <c r="D16" s="31">
        <f>D17</f>
        <v>1980</v>
      </c>
      <c r="E16" s="31">
        <f t="shared" ref="E16:F16" si="6">E17</f>
        <v>2802</v>
      </c>
      <c r="F16" s="31">
        <f t="shared" si="6"/>
        <v>1122</v>
      </c>
      <c r="G16" s="46">
        <f t="shared" si="2"/>
        <v>0.56606060606060604</v>
      </c>
      <c r="H16" s="46">
        <f t="shared" si="3"/>
        <v>0.56666666666666665</v>
      </c>
    </row>
    <row r="17" spans="1:8" x14ac:dyDescent="0.25">
      <c r="A17" s="41"/>
      <c r="B17" s="44" t="s">
        <v>165</v>
      </c>
      <c r="C17" s="31">
        <v>4950</v>
      </c>
      <c r="D17" s="31">
        <v>1980</v>
      </c>
      <c r="E17" s="31">
        <v>2802</v>
      </c>
      <c r="F17" s="31">
        <v>1122</v>
      </c>
      <c r="G17" s="46">
        <f t="shared" si="2"/>
        <v>0.56606060606060604</v>
      </c>
      <c r="H17" s="46">
        <f t="shared" si="3"/>
        <v>0.56666666666666665</v>
      </c>
    </row>
    <row r="18" spans="1:8" ht="31.5" x14ac:dyDescent="0.25">
      <c r="A18" s="41">
        <v>3</v>
      </c>
      <c r="B18" s="44" t="s">
        <v>48</v>
      </c>
      <c r="C18" s="31">
        <f>C19</f>
        <v>0</v>
      </c>
      <c r="D18" s="31">
        <f t="shared" ref="D18:F18" si="7">D19</f>
        <v>0</v>
      </c>
      <c r="E18" s="31">
        <f t="shared" si="7"/>
        <v>428</v>
      </c>
      <c r="F18" s="31">
        <f t="shared" si="7"/>
        <v>43</v>
      </c>
      <c r="G18" s="46"/>
      <c r="H18" s="46"/>
    </row>
    <row r="19" spans="1:8" x14ac:dyDescent="0.25">
      <c r="A19" s="41"/>
      <c r="B19" s="30" t="s">
        <v>165</v>
      </c>
      <c r="C19" s="31"/>
      <c r="D19" s="31"/>
      <c r="E19" s="31">
        <v>428</v>
      </c>
      <c r="F19" s="31">
        <v>43</v>
      </c>
      <c r="G19" s="46"/>
      <c r="H19" s="46"/>
    </row>
    <row r="20" spans="1:8" ht="31.5" x14ac:dyDescent="0.25">
      <c r="A20" s="41">
        <v>4</v>
      </c>
      <c r="B20" s="44" t="s">
        <v>49</v>
      </c>
      <c r="C20" s="31">
        <f>SUM(C21:C23)</f>
        <v>21000</v>
      </c>
      <c r="D20" s="31">
        <f t="shared" ref="D20:F20" si="8">SUM(D21:D23)</f>
        <v>21000</v>
      </c>
      <c r="E20" s="31">
        <f t="shared" si="8"/>
        <v>21982</v>
      </c>
      <c r="F20" s="31">
        <f t="shared" si="8"/>
        <v>21976</v>
      </c>
      <c r="G20" s="46">
        <f t="shared" si="2"/>
        <v>1.0467619047619048</v>
      </c>
      <c r="H20" s="46">
        <f t="shared" si="3"/>
        <v>1.0464761904761906</v>
      </c>
    </row>
    <row r="21" spans="1:8" x14ac:dyDescent="0.25">
      <c r="A21" s="41"/>
      <c r="B21" s="31" t="s">
        <v>165</v>
      </c>
      <c r="C21" s="31">
        <v>20170</v>
      </c>
      <c r="D21" s="31">
        <v>20170</v>
      </c>
      <c r="E21" s="31">
        <v>21130</v>
      </c>
      <c r="F21" s="31">
        <v>21124</v>
      </c>
      <c r="G21" s="46">
        <f t="shared" si="2"/>
        <v>1.0475954387704511</v>
      </c>
      <c r="H21" s="46">
        <f t="shared" si="3"/>
        <v>1.047297967278136</v>
      </c>
    </row>
    <row r="22" spans="1:8" x14ac:dyDescent="0.25">
      <c r="A22" s="41"/>
      <c r="B22" s="31" t="s">
        <v>166</v>
      </c>
      <c r="C22" s="31">
        <v>30</v>
      </c>
      <c r="D22" s="31">
        <v>30</v>
      </c>
      <c r="E22" s="31">
        <v>39</v>
      </c>
      <c r="F22" s="31">
        <v>39</v>
      </c>
      <c r="G22" s="46">
        <f t="shared" si="2"/>
        <v>1.3</v>
      </c>
      <c r="H22" s="46">
        <f t="shared" si="3"/>
        <v>1.3</v>
      </c>
    </row>
    <row r="23" spans="1:8" x14ac:dyDescent="0.25">
      <c r="A23" s="41"/>
      <c r="B23" s="31" t="s">
        <v>167</v>
      </c>
      <c r="C23" s="31">
        <v>800</v>
      </c>
      <c r="D23" s="31">
        <v>800</v>
      </c>
      <c r="E23" s="31">
        <v>813</v>
      </c>
      <c r="F23" s="31">
        <v>813</v>
      </c>
      <c r="G23" s="46">
        <f t="shared" si="2"/>
        <v>1.0162500000000001</v>
      </c>
      <c r="H23" s="46">
        <f t="shared" si="3"/>
        <v>1.0162500000000001</v>
      </c>
    </row>
    <row r="24" spans="1:8" x14ac:dyDescent="0.25">
      <c r="A24" s="41">
        <v>5</v>
      </c>
      <c r="B24" s="44" t="s">
        <v>50</v>
      </c>
      <c r="C24" s="31">
        <v>7000</v>
      </c>
      <c r="D24" s="31">
        <v>3500</v>
      </c>
      <c r="E24" s="31">
        <v>18393</v>
      </c>
      <c r="F24" s="31">
        <v>9196</v>
      </c>
      <c r="G24" s="46">
        <f t="shared" si="2"/>
        <v>2.6275714285714287</v>
      </c>
      <c r="H24" s="46">
        <f t="shared" si="3"/>
        <v>2.6274285714285712</v>
      </c>
    </row>
    <row r="25" spans="1:8" x14ac:dyDescent="0.25">
      <c r="A25" s="41">
        <v>6</v>
      </c>
      <c r="B25" s="44" t="s">
        <v>51</v>
      </c>
      <c r="C25" s="31"/>
      <c r="D25" s="31"/>
      <c r="E25" s="31"/>
      <c r="F25" s="31"/>
      <c r="G25" s="46"/>
      <c r="H25" s="46"/>
    </row>
    <row r="26" spans="1:8" x14ac:dyDescent="0.25">
      <c r="A26" s="41">
        <v>7</v>
      </c>
      <c r="B26" s="44" t="s">
        <v>52</v>
      </c>
      <c r="C26" s="31">
        <v>29000</v>
      </c>
      <c r="D26" s="31">
        <v>29000</v>
      </c>
      <c r="E26" s="31">
        <v>50372</v>
      </c>
      <c r="F26" s="31">
        <v>50372</v>
      </c>
      <c r="G26" s="46">
        <f t="shared" si="2"/>
        <v>1.7369655172413794</v>
      </c>
      <c r="H26" s="46">
        <f t="shared" si="3"/>
        <v>1.7369655172413794</v>
      </c>
    </row>
    <row r="27" spans="1:8" x14ac:dyDescent="0.25">
      <c r="A27" s="41">
        <v>8</v>
      </c>
      <c r="B27" s="44" t="s">
        <v>53</v>
      </c>
      <c r="C27" s="31">
        <v>3000</v>
      </c>
      <c r="D27" s="31">
        <f>1314+1136</f>
        <v>2450</v>
      </c>
      <c r="E27" s="31">
        <v>3003</v>
      </c>
      <c r="F27" s="31">
        <f>917+1547</f>
        <v>2464</v>
      </c>
      <c r="G27" s="46">
        <f t="shared" si="2"/>
        <v>1.0009999999999999</v>
      </c>
      <c r="H27" s="46">
        <f t="shared" si="3"/>
        <v>1.0057142857142858</v>
      </c>
    </row>
    <row r="28" spans="1:8" x14ac:dyDescent="0.25">
      <c r="A28" s="41">
        <v>9</v>
      </c>
      <c r="B28" s="44" t="s">
        <v>54</v>
      </c>
      <c r="C28" s="31"/>
      <c r="D28" s="31"/>
      <c r="E28" s="31"/>
      <c r="F28" s="31"/>
      <c r="G28" s="46"/>
      <c r="H28" s="46"/>
    </row>
    <row r="29" spans="1:8" x14ac:dyDescent="0.25">
      <c r="A29" s="41">
        <v>10</v>
      </c>
      <c r="B29" s="44" t="s">
        <v>55</v>
      </c>
      <c r="C29" s="31">
        <v>750</v>
      </c>
      <c r="D29" s="31">
        <v>750</v>
      </c>
      <c r="E29" s="31">
        <v>815</v>
      </c>
      <c r="F29" s="31">
        <v>815</v>
      </c>
      <c r="G29" s="46">
        <f t="shared" si="2"/>
        <v>1.0866666666666667</v>
      </c>
      <c r="H29" s="46">
        <f t="shared" si="3"/>
        <v>1.0866666666666667</v>
      </c>
    </row>
    <row r="30" spans="1:8" x14ac:dyDescent="0.25">
      <c r="A30" s="41">
        <v>11</v>
      </c>
      <c r="B30" s="44" t="s">
        <v>56</v>
      </c>
      <c r="C30" s="31">
        <v>6000</v>
      </c>
      <c r="D30" s="31">
        <f>3484+726</f>
        <v>4210</v>
      </c>
      <c r="E30" s="31">
        <v>9958</v>
      </c>
      <c r="F30" s="31">
        <v>8869</v>
      </c>
      <c r="G30" s="46">
        <f t="shared" si="2"/>
        <v>1.6596666666666666</v>
      </c>
      <c r="H30" s="46">
        <f t="shared" si="3"/>
        <v>2.1066508313539192</v>
      </c>
    </row>
    <row r="31" spans="1:8" x14ac:dyDescent="0.25">
      <c r="A31" s="41">
        <v>12</v>
      </c>
      <c r="B31" s="44" t="s">
        <v>57</v>
      </c>
      <c r="C31" s="31">
        <v>183000</v>
      </c>
      <c r="D31" s="31">
        <f>89200+91500</f>
        <v>180700</v>
      </c>
      <c r="E31" s="31">
        <v>201159</v>
      </c>
      <c r="F31" s="31">
        <v>198166</v>
      </c>
      <c r="G31" s="46">
        <f t="shared" si="2"/>
        <v>1.0992295081967214</v>
      </c>
      <c r="H31" s="46">
        <f t="shared" si="3"/>
        <v>1.0966574432761482</v>
      </c>
    </row>
    <row r="32" spans="1:8" ht="31.5" x14ac:dyDescent="0.25">
      <c r="A32" s="41">
        <v>13</v>
      </c>
      <c r="B32" s="44" t="s">
        <v>58</v>
      </c>
      <c r="C32" s="31"/>
      <c r="D32" s="31"/>
      <c r="E32" s="31"/>
      <c r="F32" s="31"/>
      <c r="G32" s="46"/>
      <c r="H32" s="46"/>
    </row>
    <row r="33" spans="1:8" x14ac:dyDescent="0.25">
      <c r="A33" s="41">
        <v>14</v>
      </c>
      <c r="B33" s="44" t="s">
        <v>59</v>
      </c>
      <c r="C33" s="31"/>
      <c r="D33" s="31"/>
      <c r="E33" s="31"/>
      <c r="F33" s="31"/>
      <c r="G33" s="46"/>
      <c r="H33" s="46"/>
    </row>
    <row r="34" spans="1:8" x14ac:dyDescent="0.25">
      <c r="A34" s="41"/>
      <c r="B34" s="44" t="s">
        <v>46</v>
      </c>
      <c r="C34" s="31"/>
      <c r="D34" s="31"/>
      <c r="E34" s="31"/>
      <c r="F34" s="31"/>
      <c r="G34" s="46"/>
      <c r="H34" s="46"/>
    </row>
    <row r="35" spans="1:8" ht="31.5" x14ac:dyDescent="0.25">
      <c r="A35" s="41">
        <v>15</v>
      </c>
      <c r="B35" s="44" t="s">
        <v>60</v>
      </c>
      <c r="C35" s="31">
        <v>500</v>
      </c>
      <c r="D35" s="31">
        <v>250</v>
      </c>
      <c r="E35" s="31">
        <v>2309</v>
      </c>
      <c r="F35" s="31">
        <v>1155</v>
      </c>
      <c r="G35" s="46">
        <f t="shared" si="2"/>
        <v>4.6180000000000003</v>
      </c>
      <c r="H35" s="46">
        <f t="shared" si="3"/>
        <v>4.62</v>
      </c>
    </row>
    <row r="36" spans="1:8" x14ac:dyDescent="0.25">
      <c r="A36" s="41">
        <v>16</v>
      </c>
      <c r="B36" s="44" t="s">
        <v>61</v>
      </c>
      <c r="C36" s="31">
        <v>5000</v>
      </c>
      <c r="D36" s="31">
        <v>1000</v>
      </c>
      <c r="E36" s="31">
        <v>10435</v>
      </c>
      <c r="F36" s="31">
        <v>4709</v>
      </c>
      <c r="G36" s="46">
        <f t="shared" si="2"/>
        <v>2.0870000000000002</v>
      </c>
      <c r="H36" s="46">
        <f t="shared" si="3"/>
        <v>4.7089999999999996</v>
      </c>
    </row>
    <row r="37" spans="1:8" ht="31.5" x14ac:dyDescent="0.25">
      <c r="A37" s="41">
        <v>17</v>
      </c>
      <c r="B37" s="44" t="s">
        <v>62</v>
      </c>
      <c r="C37" s="31">
        <v>2000</v>
      </c>
      <c r="D37" s="31">
        <v>2000</v>
      </c>
      <c r="E37" s="31">
        <v>2125</v>
      </c>
      <c r="F37" s="31">
        <v>2125</v>
      </c>
      <c r="G37" s="46">
        <f t="shared" si="2"/>
        <v>1.0625</v>
      </c>
      <c r="H37" s="46">
        <f t="shared" si="3"/>
        <v>1.0625</v>
      </c>
    </row>
    <row r="38" spans="1:8" s="48" customFormat="1" x14ac:dyDescent="0.25">
      <c r="A38" s="43" t="s">
        <v>29</v>
      </c>
      <c r="B38" s="42" t="s">
        <v>168</v>
      </c>
      <c r="C38" s="36"/>
      <c r="D38" s="36"/>
      <c r="E38" s="36">
        <v>1227</v>
      </c>
      <c r="F38" s="36">
        <v>1227</v>
      </c>
      <c r="G38" s="47"/>
      <c r="H38" s="47"/>
    </row>
    <row r="39" spans="1:8" s="48" customFormat="1" x14ac:dyDescent="0.25">
      <c r="A39" s="43" t="s">
        <v>9</v>
      </c>
      <c r="B39" s="42" t="s">
        <v>63</v>
      </c>
      <c r="C39" s="36"/>
      <c r="D39" s="36"/>
      <c r="E39" s="36">
        <v>4502</v>
      </c>
      <c r="F39" s="36">
        <v>4502</v>
      </c>
      <c r="G39" s="47"/>
      <c r="H39" s="47"/>
    </row>
    <row r="40" spans="1:8" s="48" customFormat="1" ht="31.5" x14ac:dyDescent="0.25">
      <c r="A40" s="43" t="s">
        <v>64</v>
      </c>
      <c r="B40" s="42" t="s">
        <v>65</v>
      </c>
      <c r="C40" s="36"/>
      <c r="D40" s="36"/>
      <c r="E40" s="36">
        <v>272651</v>
      </c>
      <c r="F40" s="36">
        <v>272651</v>
      </c>
      <c r="G40" s="47"/>
      <c r="H40" s="47"/>
    </row>
    <row r="41" spans="1:8" x14ac:dyDescent="0.25">
      <c r="A41" s="39"/>
    </row>
  </sheetData>
  <mergeCells count="10">
    <mergeCell ref="F1:H1"/>
    <mergeCell ref="A6:H6"/>
    <mergeCell ref="A4:H4"/>
    <mergeCell ref="A5:H5"/>
    <mergeCell ref="G7:H7"/>
    <mergeCell ref="A8:A9"/>
    <mergeCell ref="B8:B9"/>
    <mergeCell ref="C8:D8"/>
    <mergeCell ref="E8:F8"/>
    <mergeCell ref="G8:H8"/>
  </mergeCells>
  <pageMargins left="0.54" right="0.21" top="0.51" bottom="0.75" header="0.3" footer="0.3"/>
  <pageSetup paperSize="9" scale="95"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9"/>
  <sheetViews>
    <sheetView zoomScale="70" zoomScaleNormal="70" workbookViewId="0">
      <pane xSplit="2" ySplit="10" topLeftCell="C11" activePane="bottomRight" state="frozen"/>
      <selection pane="topRight" activeCell="C1" sqref="C1"/>
      <selection pane="bottomLeft" activeCell="A10" sqref="A10"/>
      <selection pane="bottomRight" activeCell="G38" sqref="G38"/>
    </sheetView>
  </sheetViews>
  <sheetFormatPr defaultColWidth="8.75" defaultRowHeight="15.75" x14ac:dyDescent="0.25"/>
  <cols>
    <col min="1" max="1" width="4.875" style="1" customWidth="1"/>
    <col min="2" max="2" width="23.5" style="1" customWidth="1"/>
    <col min="3" max="8" width="8.75" style="1"/>
    <col min="9" max="11" width="7.75" style="1" customWidth="1"/>
    <col min="12" max="16384" width="8.75" style="1"/>
  </cols>
  <sheetData>
    <row r="1" spans="1:11" ht="15.6" customHeight="1" x14ac:dyDescent="0.25">
      <c r="A1" s="3" t="s">
        <v>159</v>
      </c>
      <c r="I1" s="78" t="s">
        <v>66</v>
      </c>
      <c r="J1" s="78"/>
      <c r="K1" s="78"/>
    </row>
    <row r="2" spans="1:11" x14ac:dyDescent="0.25">
      <c r="A2" s="3" t="s">
        <v>160</v>
      </c>
      <c r="J2" s="9"/>
      <c r="K2" s="9"/>
    </row>
    <row r="3" spans="1:11" x14ac:dyDescent="0.25">
      <c r="A3" s="10"/>
    </row>
    <row r="4" spans="1:11" ht="30.6" customHeight="1" x14ac:dyDescent="0.25">
      <c r="A4" s="86" t="s">
        <v>161</v>
      </c>
      <c r="B4" s="76"/>
      <c r="C4" s="76"/>
      <c r="D4" s="76"/>
      <c r="E4" s="76"/>
      <c r="F4" s="76"/>
      <c r="G4" s="76"/>
      <c r="H4" s="76"/>
      <c r="I4" s="76"/>
      <c r="J4" s="76"/>
      <c r="K4" s="76"/>
    </row>
    <row r="5" spans="1:11" x14ac:dyDescent="0.25">
      <c r="A5" s="77" t="s">
        <v>1</v>
      </c>
      <c r="B5" s="77"/>
      <c r="C5" s="77"/>
      <c r="D5" s="77"/>
      <c r="E5" s="77"/>
      <c r="F5" s="77"/>
      <c r="G5" s="77"/>
      <c r="H5" s="77"/>
      <c r="I5" s="77"/>
      <c r="J5" s="77"/>
      <c r="K5" s="77"/>
    </row>
    <row r="6" spans="1:11" x14ac:dyDescent="0.25">
      <c r="A6" s="77" t="str">
        <f>'CK97'!A6:H6</f>
        <v>(Kèm theo Quyết định số            /QĐ-UBND ngày       /          2022 của UBND huyện Nghi Xuân)</v>
      </c>
      <c r="B6" s="77"/>
      <c r="C6" s="77"/>
      <c r="D6" s="77"/>
      <c r="E6" s="77"/>
      <c r="F6" s="77"/>
      <c r="G6" s="77"/>
      <c r="H6" s="77"/>
      <c r="I6" s="77"/>
      <c r="J6" s="77"/>
      <c r="K6" s="77"/>
    </row>
    <row r="7" spans="1:11" x14ac:dyDescent="0.25">
      <c r="I7" s="79" t="s">
        <v>2</v>
      </c>
      <c r="J7" s="79"/>
      <c r="K7" s="79"/>
    </row>
    <row r="8" spans="1:11" x14ac:dyDescent="0.25">
      <c r="A8" s="85" t="s">
        <v>3</v>
      </c>
      <c r="B8" s="85" t="s">
        <v>4</v>
      </c>
      <c r="C8" s="85" t="s">
        <v>36</v>
      </c>
      <c r="D8" s="85" t="s">
        <v>67</v>
      </c>
      <c r="E8" s="85"/>
      <c r="F8" s="85" t="s">
        <v>6</v>
      </c>
      <c r="G8" s="85" t="s">
        <v>67</v>
      </c>
      <c r="H8" s="85"/>
      <c r="I8" s="85" t="s">
        <v>7</v>
      </c>
      <c r="J8" s="85"/>
      <c r="K8" s="85"/>
    </row>
    <row r="9" spans="1:11" ht="76.150000000000006" customHeight="1" x14ac:dyDescent="0.25">
      <c r="A9" s="85"/>
      <c r="B9" s="85"/>
      <c r="C9" s="85"/>
      <c r="D9" s="16" t="s">
        <v>68</v>
      </c>
      <c r="E9" s="16" t="s">
        <v>69</v>
      </c>
      <c r="F9" s="85"/>
      <c r="G9" s="16" t="s">
        <v>68</v>
      </c>
      <c r="H9" s="16" t="s">
        <v>69</v>
      </c>
      <c r="I9" s="16" t="s">
        <v>70</v>
      </c>
      <c r="J9" s="16" t="s">
        <v>68</v>
      </c>
      <c r="K9" s="16" t="s">
        <v>71</v>
      </c>
    </row>
    <row r="10" spans="1:11" s="21" customFormat="1" x14ac:dyDescent="0.25">
      <c r="A10" s="25" t="s">
        <v>8</v>
      </c>
      <c r="B10" s="25" t="s">
        <v>9</v>
      </c>
      <c r="C10" s="25" t="s">
        <v>72</v>
      </c>
      <c r="D10" s="25">
        <v>2</v>
      </c>
      <c r="E10" s="25">
        <v>3</v>
      </c>
      <c r="F10" s="25" t="s">
        <v>73</v>
      </c>
      <c r="G10" s="25">
        <v>5</v>
      </c>
      <c r="H10" s="25">
        <v>6</v>
      </c>
      <c r="I10" s="25" t="s">
        <v>74</v>
      </c>
      <c r="J10" s="25" t="s">
        <v>75</v>
      </c>
      <c r="K10" s="25" t="s">
        <v>76</v>
      </c>
    </row>
    <row r="11" spans="1:11" ht="31.5" x14ac:dyDescent="0.25">
      <c r="A11" s="16"/>
      <c r="B11" s="16" t="s">
        <v>21</v>
      </c>
      <c r="C11" s="23">
        <f t="shared" ref="C11:H11" si="0">C12+C28+C39</f>
        <v>647737</v>
      </c>
      <c r="D11" s="23">
        <f t="shared" si="0"/>
        <v>463219</v>
      </c>
      <c r="E11" s="23">
        <f t="shared" si="0"/>
        <v>184518</v>
      </c>
      <c r="F11" s="23">
        <f t="shared" si="0"/>
        <v>1008680</v>
      </c>
      <c r="G11" s="23">
        <f t="shared" si="0"/>
        <v>655122</v>
      </c>
      <c r="H11" s="23">
        <f t="shared" si="0"/>
        <v>353558</v>
      </c>
      <c r="I11" s="28">
        <f>F11/C11</f>
        <v>1.5572369650027711</v>
      </c>
      <c r="J11" s="28">
        <f>G11/D11</f>
        <v>1.4142813658334394</v>
      </c>
      <c r="K11" s="28">
        <f>H11/E11</f>
        <v>1.9161165848318322</v>
      </c>
    </row>
    <row r="12" spans="1:11" ht="31.5" x14ac:dyDescent="0.25">
      <c r="A12" s="16" t="s">
        <v>8</v>
      </c>
      <c r="B12" s="14" t="s">
        <v>77</v>
      </c>
      <c r="C12" s="23">
        <f>D12+E12</f>
        <v>647737</v>
      </c>
      <c r="D12" s="23">
        <f>D13+D22+D26+D27</f>
        <v>463219</v>
      </c>
      <c r="E12" s="23">
        <f t="shared" ref="E12:H12" si="1">E13+E22+E26+E27</f>
        <v>184518</v>
      </c>
      <c r="F12" s="23">
        <f t="shared" si="1"/>
        <v>793633</v>
      </c>
      <c r="G12" s="23">
        <f t="shared" si="1"/>
        <v>488058</v>
      </c>
      <c r="H12" s="23">
        <f t="shared" si="1"/>
        <v>305575</v>
      </c>
      <c r="I12" s="28">
        <f t="shared" ref="I12:I26" si="2">F12/C12</f>
        <v>1.2252395648233774</v>
      </c>
      <c r="J12" s="28">
        <f t="shared" ref="J12:J26" si="3">G12/D12</f>
        <v>1.0536225845658318</v>
      </c>
      <c r="K12" s="28">
        <f t="shared" ref="K12:K26" si="4">H12/E12</f>
        <v>1.6560714943799522</v>
      </c>
    </row>
    <row r="13" spans="1:11" s="26" customFormat="1" x14ac:dyDescent="0.25">
      <c r="A13" s="19" t="s">
        <v>43</v>
      </c>
      <c r="B13" s="14" t="s">
        <v>25</v>
      </c>
      <c r="C13" s="23">
        <f t="shared" ref="C13:C39" si="5">D13+E13</f>
        <v>183120</v>
      </c>
      <c r="D13" s="23">
        <f>D14+D21</f>
        <v>90894</v>
      </c>
      <c r="E13" s="23">
        <f>E14+E21</f>
        <v>92226</v>
      </c>
      <c r="F13" s="23">
        <f t="shared" ref="F13:F39" si="6">G13+H13</f>
        <v>288560</v>
      </c>
      <c r="G13" s="23">
        <f>G14+G21</f>
        <v>126830</v>
      </c>
      <c r="H13" s="23">
        <f>H14+H21</f>
        <v>161730</v>
      </c>
      <c r="I13" s="28">
        <f t="shared" si="2"/>
        <v>1.5757972913936216</v>
      </c>
      <c r="J13" s="28">
        <f t="shared" si="3"/>
        <v>1.3953616300305851</v>
      </c>
      <c r="K13" s="28">
        <f t="shared" si="4"/>
        <v>1.7536269598594756</v>
      </c>
    </row>
    <row r="14" spans="1:11" x14ac:dyDescent="0.25">
      <c r="A14" s="12">
        <v>1</v>
      </c>
      <c r="B14" s="15" t="s">
        <v>78</v>
      </c>
      <c r="C14" s="22">
        <f t="shared" si="5"/>
        <v>183120</v>
      </c>
      <c r="D14" s="22">
        <v>90894</v>
      </c>
      <c r="E14" s="22">
        <v>92226</v>
      </c>
      <c r="F14" s="22">
        <f t="shared" si="6"/>
        <v>288560</v>
      </c>
      <c r="G14" s="22">
        <v>126830</v>
      </c>
      <c r="H14" s="22">
        <v>161730</v>
      </c>
      <c r="I14" s="20">
        <f t="shared" si="2"/>
        <v>1.5757972913936216</v>
      </c>
      <c r="J14" s="20">
        <f t="shared" si="3"/>
        <v>1.3953616300305851</v>
      </c>
      <c r="K14" s="20">
        <f t="shared" si="4"/>
        <v>1.7536269598594756</v>
      </c>
    </row>
    <row r="15" spans="1:11" x14ac:dyDescent="0.25">
      <c r="A15" s="12"/>
      <c r="B15" s="15" t="s">
        <v>79</v>
      </c>
      <c r="C15" s="22">
        <f t="shared" si="5"/>
        <v>0</v>
      </c>
      <c r="D15" s="22"/>
      <c r="E15" s="22"/>
      <c r="F15" s="22">
        <f t="shared" si="6"/>
        <v>0</v>
      </c>
      <c r="G15" s="22"/>
      <c r="H15" s="22"/>
      <c r="I15" s="20"/>
      <c r="J15" s="20"/>
      <c r="K15" s="20"/>
    </row>
    <row r="16" spans="1:11" ht="31.5" x14ac:dyDescent="0.25">
      <c r="A16" s="12" t="s">
        <v>13</v>
      </c>
      <c r="B16" s="24" t="s">
        <v>80</v>
      </c>
      <c r="C16" s="22">
        <f t="shared" si="5"/>
        <v>0</v>
      </c>
      <c r="D16" s="22"/>
      <c r="E16" s="22"/>
      <c r="F16" s="22">
        <f t="shared" si="6"/>
        <v>53415</v>
      </c>
      <c r="G16" s="22">
        <v>11618</v>
      </c>
      <c r="H16" s="22">
        <v>41797</v>
      </c>
      <c r="I16" s="20"/>
      <c r="J16" s="20"/>
      <c r="K16" s="20"/>
    </row>
    <row r="17" spans="1:11" ht="31.5" x14ac:dyDescent="0.25">
      <c r="A17" s="12" t="s">
        <v>13</v>
      </c>
      <c r="B17" s="24" t="s">
        <v>81</v>
      </c>
      <c r="C17" s="22">
        <f t="shared" si="5"/>
        <v>0</v>
      </c>
      <c r="D17" s="22"/>
      <c r="E17" s="22"/>
      <c r="F17" s="22">
        <f t="shared" si="6"/>
        <v>0</v>
      </c>
      <c r="G17" s="22"/>
      <c r="H17" s="22"/>
      <c r="I17" s="20"/>
      <c r="J17" s="20"/>
      <c r="K17" s="20"/>
    </row>
    <row r="18" spans="1:11" ht="31.5" x14ac:dyDescent="0.25">
      <c r="A18" s="12"/>
      <c r="B18" s="15" t="s">
        <v>82</v>
      </c>
      <c r="C18" s="22">
        <f t="shared" si="5"/>
        <v>0</v>
      </c>
      <c r="D18" s="22"/>
      <c r="E18" s="22"/>
      <c r="F18" s="22">
        <f t="shared" si="6"/>
        <v>0</v>
      </c>
      <c r="G18" s="22"/>
      <c r="H18" s="22"/>
      <c r="I18" s="20"/>
      <c r="J18" s="20"/>
      <c r="K18" s="20"/>
    </row>
    <row r="19" spans="1:11" ht="31.5" x14ac:dyDescent="0.25">
      <c r="A19" s="12" t="s">
        <v>13</v>
      </c>
      <c r="B19" s="24" t="s">
        <v>83</v>
      </c>
      <c r="C19" s="22">
        <f t="shared" si="5"/>
        <v>0</v>
      </c>
      <c r="D19" s="22"/>
      <c r="E19" s="22"/>
      <c r="F19" s="22">
        <f t="shared" si="6"/>
        <v>288559</v>
      </c>
      <c r="G19" s="22">
        <v>126830</v>
      </c>
      <c r="H19" s="22">
        <v>161729</v>
      </c>
      <c r="I19" s="20"/>
      <c r="J19" s="20"/>
      <c r="K19" s="20"/>
    </row>
    <row r="20" spans="1:11" ht="31.5" x14ac:dyDescent="0.25">
      <c r="A20" s="12" t="s">
        <v>13</v>
      </c>
      <c r="B20" s="24" t="s">
        <v>84</v>
      </c>
      <c r="C20" s="22">
        <f t="shared" si="5"/>
        <v>0</v>
      </c>
      <c r="D20" s="22"/>
      <c r="E20" s="22"/>
      <c r="F20" s="22">
        <f t="shared" si="6"/>
        <v>0</v>
      </c>
      <c r="G20" s="22"/>
      <c r="H20" s="22"/>
      <c r="I20" s="20"/>
      <c r="J20" s="20"/>
      <c r="K20" s="20"/>
    </row>
    <row r="21" spans="1:11" x14ac:dyDescent="0.25">
      <c r="A21" s="12">
        <v>2</v>
      </c>
      <c r="B21" s="15" t="s">
        <v>85</v>
      </c>
      <c r="C21" s="22">
        <f t="shared" si="5"/>
        <v>0</v>
      </c>
      <c r="D21" s="22"/>
      <c r="E21" s="22"/>
      <c r="F21" s="22">
        <f t="shared" si="6"/>
        <v>0</v>
      </c>
      <c r="G21" s="22"/>
      <c r="H21" s="22"/>
      <c r="I21" s="20"/>
      <c r="J21" s="20"/>
      <c r="K21" s="20"/>
    </row>
    <row r="22" spans="1:11" s="26" customFormat="1" x14ac:dyDescent="0.25">
      <c r="A22" s="19" t="s">
        <v>29</v>
      </c>
      <c r="B22" s="14" t="s">
        <v>26</v>
      </c>
      <c r="C22" s="23">
        <f t="shared" si="5"/>
        <v>456660</v>
      </c>
      <c r="D22" s="23">
        <v>366493</v>
      </c>
      <c r="E22" s="23">
        <v>90167</v>
      </c>
      <c r="F22" s="23">
        <f t="shared" si="6"/>
        <v>505073</v>
      </c>
      <c r="G22" s="23">
        <f>361423-195</f>
        <v>361228</v>
      </c>
      <c r="H22" s="23">
        <f>146437-2592</f>
        <v>143845</v>
      </c>
      <c r="I22" s="28">
        <f t="shared" si="2"/>
        <v>1.1060154162834495</v>
      </c>
      <c r="J22" s="28">
        <f t="shared" si="3"/>
        <v>0.98563410488058434</v>
      </c>
      <c r="K22" s="28">
        <f t="shared" si="4"/>
        <v>1.5953175773841872</v>
      </c>
    </row>
    <row r="23" spans="1:11" x14ac:dyDescent="0.25">
      <c r="A23" s="12"/>
      <c r="B23" s="24" t="s">
        <v>86</v>
      </c>
      <c r="C23" s="22">
        <f t="shared" si="5"/>
        <v>0</v>
      </c>
      <c r="D23" s="22"/>
      <c r="E23" s="22"/>
      <c r="F23" s="22">
        <f t="shared" si="6"/>
        <v>0</v>
      </c>
      <c r="G23" s="22"/>
      <c r="H23" s="22"/>
      <c r="I23" s="20" t="e">
        <f t="shared" si="2"/>
        <v>#DIV/0!</v>
      </c>
      <c r="J23" s="20" t="e">
        <f t="shared" si="3"/>
        <v>#DIV/0!</v>
      </c>
      <c r="K23" s="20" t="e">
        <f t="shared" si="4"/>
        <v>#DIV/0!</v>
      </c>
    </row>
    <row r="24" spans="1:11" ht="31.5" x14ac:dyDescent="0.25">
      <c r="A24" s="12">
        <v>1</v>
      </c>
      <c r="B24" s="24" t="s">
        <v>80</v>
      </c>
      <c r="C24" s="22">
        <f t="shared" si="5"/>
        <v>233184</v>
      </c>
      <c r="D24" s="22">
        <v>233184</v>
      </c>
      <c r="E24" s="22"/>
      <c r="F24" s="22">
        <f t="shared" si="6"/>
        <v>0</v>
      </c>
      <c r="G24" s="22"/>
      <c r="H24" s="22"/>
      <c r="I24" s="20">
        <f t="shared" si="2"/>
        <v>0</v>
      </c>
      <c r="J24" s="20">
        <f t="shared" si="3"/>
        <v>0</v>
      </c>
      <c r="K24" s="20" t="e">
        <f t="shared" si="4"/>
        <v>#DIV/0!</v>
      </c>
    </row>
    <row r="25" spans="1:11" ht="31.5" x14ac:dyDescent="0.25">
      <c r="A25" s="12">
        <v>2</v>
      </c>
      <c r="B25" s="24" t="s">
        <v>81</v>
      </c>
      <c r="C25" s="22">
        <f t="shared" si="5"/>
        <v>1149</v>
      </c>
      <c r="D25" s="22">
        <v>1149</v>
      </c>
      <c r="E25" s="22"/>
      <c r="F25" s="22">
        <f t="shared" si="6"/>
        <v>0</v>
      </c>
      <c r="G25" s="22"/>
      <c r="H25" s="22"/>
      <c r="I25" s="20">
        <f t="shared" si="2"/>
        <v>0</v>
      </c>
      <c r="J25" s="20">
        <f t="shared" si="3"/>
        <v>0</v>
      </c>
      <c r="K25" s="20" t="e">
        <f t="shared" si="4"/>
        <v>#DIV/0!</v>
      </c>
    </row>
    <row r="26" spans="1:11" x14ac:dyDescent="0.25">
      <c r="A26" s="16" t="s">
        <v>33</v>
      </c>
      <c r="B26" s="14" t="s">
        <v>27</v>
      </c>
      <c r="C26" s="22">
        <f t="shared" si="5"/>
        <v>7957</v>
      </c>
      <c r="D26" s="22">
        <v>5832</v>
      </c>
      <c r="E26" s="22">
        <v>2125</v>
      </c>
      <c r="F26" s="22">
        <f t="shared" si="6"/>
        <v>0</v>
      </c>
      <c r="G26" s="22"/>
      <c r="H26" s="22"/>
      <c r="I26" s="20">
        <f t="shared" si="2"/>
        <v>0</v>
      </c>
      <c r="J26" s="20">
        <f t="shared" si="3"/>
        <v>0</v>
      </c>
      <c r="K26" s="20">
        <f t="shared" si="4"/>
        <v>0</v>
      </c>
    </row>
    <row r="27" spans="1:11" ht="31.5" x14ac:dyDescent="0.25">
      <c r="A27" s="16" t="s">
        <v>87</v>
      </c>
      <c r="B27" s="14" t="s">
        <v>28</v>
      </c>
      <c r="C27" s="22">
        <f t="shared" si="5"/>
        <v>0</v>
      </c>
      <c r="D27" s="22"/>
      <c r="E27" s="22"/>
      <c r="F27" s="22">
        <f t="shared" si="6"/>
        <v>0</v>
      </c>
      <c r="G27" s="22"/>
      <c r="H27" s="22"/>
      <c r="I27" s="20"/>
      <c r="J27" s="20"/>
      <c r="K27" s="20"/>
    </row>
    <row r="28" spans="1:11" ht="31.5" x14ac:dyDescent="0.25">
      <c r="A28" s="16" t="s">
        <v>9</v>
      </c>
      <c r="B28" s="14" t="s">
        <v>88</v>
      </c>
      <c r="C28" s="23">
        <f t="shared" ref="C28:H28" si="7">C29+C38</f>
        <v>0</v>
      </c>
      <c r="D28" s="23">
        <f t="shared" si="7"/>
        <v>0</v>
      </c>
      <c r="E28" s="23">
        <f t="shared" si="7"/>
        <v>0</v>
      </c>
      <c r="F28" s="23">
        <f t="shared" si="7"/>
        <v>2787</v>
      </c>
      <c r="G28" s="23">
        <f t="shared" si="7"/>
        <v>195</v>
      </c>
      <c r="H28" s="23">
        <f t="shared" si="7"/>
        <v>2592</v>
      </c>
      <c r="I28" s="20"/>
      <c r="J28" s="20"/>
      <c r="K28" s="20"/>
    </row>
    <row r="29" spans="1:11" ht="31.5" x14ac:dyDescent="0.25">
      <c r="A29" s="16" t="s">
        <v>43</v>
      </c>
      <c r="B29" s="14" t="s">
        <v>31</v>
      </c>
      <c r="C29" s="22">
        <f t="shared" si="5"/>
        <v>0</v>
      </c>
      <c r="D29" s="22"/>
      <c r="E29" s="22"/>
      <c r="F29" s="22">
        <f t="shared" ref="F29:G29" si="8">SUM(F30:F37)</f>
        <v>2787</v>
      </c>
      <c r="G29" s="22">
        <f t="shared" si="8"/>
        <v>195</v>
      </c>
      <c r="H29" s="22">
        <f>SUM(H30:H37)</f>
        <v>2592</v>
      </c>
      <c r="I29" s="20"/>
      <c r="J29" s="20"/>
      <c r="K29" s="20"/>
    </row>
    <row r="30" spans="1:11" ht="76.5" x14ac:dyDescent="0.25">
      <c r="A30" s="18">
        <v>1</v>
      </c>
      <c r="B30" s="49" t="s">
        <v>169</v>
      </c>
      <c r="C30" s="22">
        <f t="shared" si="5"/>
        <v>0</v>
      </c>
      <c r="D30" s="22"/>
      <c r="E30" s="22"/>
      <c r="F30" s="22">
        <f t="shared" si="6"/>
        <v>210</v>
      </c>
      <c r="G30" s="22">
        <v>195</v>
      </c>
      <c r="H30" s="22">
        <v>15</v>
      </c>
      <c r="I30" s="20"/>
      <c r="J30" s="20"/>
      <c r="K30" s="20"/>
    </row>
    <row r="31" spans="1:11" ht="25.5" x14ac:dyDescent="0.25">
      <c r="A31" s="18">
        <v>2</v>
      </c>
      <c r="B31" s="49" t="s">
        <v>170</v>
      </c>
      <c r="C31" s="22"/>
      <c r="D31" s="22"/>
      <c r="E31" s="22"/>
      <c r="F31" s="22">
        <f t="shared" si="6"/>
        <v>1394</v>
      </c>
      <c r="G31" s="22"/>
      <c r="H31" s="22">
        <v>1394</v>
      </c>
      <c r="I31" s="20"/>
      <c r="J31" s="20"/>
      <c r="K31" s="20"/>
    </row>
    <row r="32" spans="1:11" ht="25.5" x14ac:dyDescent="0.25">
      <c r="A32" s="18">
        <v>3</v>
      </c>
      <c r="B32" s="49" t="s">
        <v>171</v>
      </c>
      <c r="C32" s="22"/>
      <c r="D32" s="22"/>
      <c r="E32" s="22"/>
      <c r="F32" s="22">
        <f t="shared" si="6"/>
        <v>544</v>
      </c>
      <c r="G32" s="22"/>
      <c r="H32" s="22">
        <v>544</v>
      </c>
      <c r="I32" s="20"/>
      <c r="J32" s="20"/>
      <c r="K32" s="20"/>
    </row>
    <row r="33" spans="1:11" ht="76.5" x14ac:dyDescent="0.25">
      <c r="A33" s="18">
        <v>4</v>
      </c>
      <c r="B33" s="49" t="s">
        <v>172</v>
      </c>
      <c r="C33" s="22"/>
      <c r="D33" s="22"/>
      <c r="E33" s="22"/>
      <c r="F33" s="22">
        <f t="shared" si="6"/>
        <v>320</v>
      </c>
      <c r="G33" s="22"/>
      <c r="H33" s="22">
        <v>320</v>
      </c>
      <c r="I33" s="20"/>
      <c r="J33" s="20"/>
      <c r="K33" s="20"/>
    </row>
    <row r="34" spans="1:11" ht="38.25" x14ac:dyDescent="0.25">
      <c r="A34" s="18">
        <v>5</v>
      </c>
      <c r="B34" s="49" t="s">
        <v>173</v>
      </c>
      <c r="C34" s="22"/>
      <c r="D34" s="22"/>
      <c r="E34" s="22"/>
      <c r="F34" s="22">
        <f t="shared" si="6"/>
        <v>200</v>
      </c>
      <c r="G34" s="22"/>
      <c r="H34" s="22">
        <v>200</v>
      </c>
      <c r="I34" s="20"/>
      <c r="J34" s="20"/>
      <c r="K34" s="20"/>
    </row>
    <row r="35" spans="1:11" ht="76.5" x14ac:dyDescent="0.25">
      <c r="A35" s="18">
        <v>6</v>
      </c>
      <c r="B35" s="49" t="s">
        <v>174</v>
      </c>
      <c r="C35" s="22"/>
      <c r="D35" s="22"/>
      <c r="E35" s="22"/>
      <c r="F35" s="22">
        <f t="shared" si="6"/>
        <v>112</v>
      </c>
      <c r="G35" s="22"/>
      <c r="H35" s="22">
        <v>112</v>
      </c>
      <c r="I35" s="20"/>
      <c r="J35" s="20"/>
      <c r="K35" s="20"/>
    </row>
    <row r="36" spans="1:11" ht="25.5" x14ac:dyDescent="0.25">
      <c r="A36" s="18">
        <v>7</v>
      </c>
      <c r="B36" s="49" t="s">
        <v>175</v>
      </c>
      <c r="C36" s="22"/>
      <c r="D36" s="22"/>
      <c r="E36" s="22"/>
      <c r="F36" s="22">
        <f t="shared" si="6"/>
        <v>1</v>
      </c>
      <c r="G36" s="22"/>
      <c r="H36" s="22">
        <v>1</v>
      </c>
      <c r="I36" s="20"/>
      <c r="J36" s="20"/>
      <c r="K36" s="20"/>
    </row>
    <row r="37" spans="1:11" ht="38.25" x14ac:dyDescent="0.25">
      <c r="A37" s="18">
        <v>8</v>
      </c>
      <c r="B37" s="49" t="s">
        <v>176</v>
      </c>
      <c r="C37" s="22"/>
      <c r="D37" s="22"/>
      <c r="E37" s="22"/>
      <c r="F37" s="22">
        <f t="shared" si="6"/>
        <v>6</v>
      </c>
      <c r="G37" s="22"/>
      <c r="H37" s="22">
        <v>6</v>
      </c>
      <c r="I37" s="20"/>
      <c r="J37" s="20"/>
      <c r="K37" s="20"/>
    </row>
    <row r="38" spans="1:11" ht="31.5" x14ac:dyDescent="0.25">
      <c r="A38" s="16" t="s">
        <v>29</v>
      </c>
      <c r="B38" s="14" t="s">
        <v>32</v>
      </c>
      <c r="C38" s="22">
        <f t="shared" si="5"/>
        <v>0</v>
      </c>
      <c r="D38" s="22"/>
      <c r="E38" s="22"/>
      <c r="F38" s="22">
        <f t="shared" si="6"/>
        <v>0</v>
      </c>
      <c r="G38" s="22"/>
      <c r="H38" s="22"/>
      <c r="I38" s="20"/>
      <c r="J38" s="20"/>
      <c r="K38" s="20"/>
    </row>
    <row r="39" spans="1:11" s="26" customFormat="1" ht="31.5" x14ac:dyDescent="0.25">
      <c r="A39" s="19" t="s">
        <v>64</v>
      </c>
      <c r="B39" s="14" t="s">
        <v>89</v>
      </c>
      <c r="C39" s="23">
        <f t="shared" si="5"/>
        <v>0</v>
      </c>
      <c r="D39" s="23"/>
      <c r="E39" s="23"/>
      <c r="F39" s="23">
        <f t="shared" si="6"/>
        <v>212260</v>
      </c>
      <c r="G39" s="23">
        <v>166869</v>
      </c>
      <c r="H39" s="23">
        <v>45391</v>
      </c>
      <c r="I39" s="28"/>
      <c r="J39" s="28"/>
      <c r="K39" s="28"/>
    </row>
  </sheetData>
  <mergeCells count="12">
    <mergeCell ref="I1:K1"/>
    <mergeCell ref="I7:K7"/>
    <mergeCell ref="A6:K6"/>
    <mergeCell ref="A4:K4"/>
    <mergeCell ref="A5:K5"/>
    <mergeCell ref="I8:K8"/>
    <mergeCell ref="A8:A9"/>
    <mergeCell ref="B8:B9"/>
    <mergeCell ref="C8:C9"/>
    <mergeCell ref="D8:E8"/>
    <mergeCell ref="F8:F9"/>
    <mergeCell ref="G8:H8"/>
  </mergeCells>
  <pageMargins left="0.36" right="0.21" top="0.75" bottom="0.62" header="0.3" footer="0.3"/>
  <pageSetup paperSize="9" scale="85" orientation="portrait"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2"/>
  <sheetViews>
    <sheetView workbookViewId="0">
      <selection activeCell="A7" sqref="A7"/>
    </sheetView>
  </sheetViews>
  <sheetFormatPr defaultColWidth="8.75" defaultRowHeight="15.75" x14ac:dyDescent="0.25"/>
  <cols>
    <col min="1" max="1" width="8.75" style="1"/>
    <col min="2" max="2" width="46.25" style="1" customWidth="1"/>
    <col min="3" max="16384" width="8.75" style="1"/>
  </cols>
  <sheetData>
    <row r="1" spans="1:6" ht="15.6" customHeight="1" x14ac:dyDescent="0.25">
      <c r="A1" s="3" t="s">
        <v>159</v>
      </c>
      <c r="C1" s="78" t="s">
        <v>90</v>
      </c>
      <c r="D1" s="78"/>
      <c r="E1" s="78"/>
    </row>
    <row r="2" spans="1:6" x14ac:dyDescent="0.25">
      <c r="A2" s="3" t="s">
        <v>160</v>
      </c>
      <c r="D2" s="9"/>
      <c r="E2" s="9"/>
    </row>
    <row r="3" spans="1:6" x14ac:dyDescent="0.25">
      <c r="A3" s="10"/>
    </row>
    <row r="4" spans="1:6" x14ac:dyDescent="0.25">
      <c r="A4" s="76" t="s">
        <v>164</v>
      </c>
      <c r="B4" s="76"/>
      <c r="C4" s="76"/>
      <c r="D4" s="76"/>
      <c r="E4" s="76"/>
    </row>
    <row r="5" spans="1:6" x14ac:dyDescent="0.25">
      <c r="A5" s="77" t="s">
        <v>1</v>
      </c>
      <c r="B5" s="77"/>
      <c r="C5" s="77"/>
      <c r="D5" s="77"/>
      <c r="E5" s="77"/>
    </row>
    <row r="6" spans="1:6" x14ac:dyDescent="0.25">
      <c r="A6" s="77" t="str">
        <f>'CK98'!A6:K6</f>
        <v>(Kèm theo Quyết định số            /QĐ-UBND ngày       /          2022 của UBND huyện Nghi Xuân)</v>
      </c>
      <c r="B6" s="77"/>
      <c r="C6" s="77"/>
      <c r="D6" s="77"/>
      <c r="E6" s="77"/>
    </row>
    <row r="7" spans="1:6" x14ac:dyDescent="0.25">
      <c r="D7" s="79" t="s">
        <v>2</v>
      </c>
      <c r="E7" s="79"/>
    </row>
    <row r="8" spans="1:6" s="45" customFormat="1" ht="31.5" x14ac:dyDescent="0.25">
      <c r="A8" s="19" t="s">
        <v>3</v>
      </c>
      <c r="B8" s="19" t="s">
        <v>4</v>
      </c>
      <c r="C8" s="19" t="s">
        <v>36</v>
      </c>
      <c r="D8" s="19" t="s">
        <v>6</v>
      </c>
      <c r="E8" s="19" t="s">
        <v>7</v>
      </c>
    </row>
    <row r="9" spans="1:6" x14ac:dyDescent="0.25">
      <c r="A9" s="6" t="s">
        <v>8</v>
      </c>
      <c r="B9" s="6" t="s">
        <v>9</v>
      </c>
      <c r="C9" s="5">
        <v>1</v>
      </c>
      <c r="D9" s="5">
        <v>2</v>
      </c>
      <c r="E9" s="5" t="s">
        <v>10</v>
      </c>
    </row>
    <row r="10" spans="1:6" x14ac:dyDescent="0.25">
      <c r="A10" s="6"/>
      <c r="B10" s="6" t="s">
        <v>21</v>
      </c>
      <c r="C10" s="23">
        <f>C11+C12+C42</f>
        <v>459911</v>
      </c>
      <c r="D10" s="23">
        <f>D11+D12+D42</f>
        <v>476597</v>
      </c>
      <c r="E10" s="20">
        <f>D10/C10</f>
        <v>1.0362809326152234</v>
      </c>
      <c r="F10" s="32"/>
    </row>
    <row r="11" spans="1:6" x14ac:dyDescent="0.25">
      <c r="A11" s="6" t="s">
        <v>8</v>
      </c>
      <c r="B11" s="7" t="s">
        <v>91</v>
      </c>
      <c r="C11" s="22"/>
      <c r="D11" s="22"/>
      <c r="E11" s="20"/>
    </row>
    <row r="12" spans="1:6" x14ac:dyDescent="0.25">
      <c r="A12" s="6" t="s">
        <v>9</v>
      </c>
      <c r="B12" s="7" t="s">
        <v>92</v>
      </c>
      <c r="C12" s="23">
        <f>C14+C28+C40+C41</f>
        <v>459911</v>
      </c>
      <c r="D12" s="23">
        <f>D14+D28+D40+D41</f>
        <v>476597</v>
      </c>
      <c r="E12" s="20">
        <f t="shared" ref="E12:E41" si="0">D12/C12</f>
        <v>1.0362809326152234</v>
      </c>
    </row>
    <row r="13" spans="1:6" x14ac:dyDescent="0.25">
      <c r="A13" s="5"/>
      <c r="B13" s="11" t="s">
        <v>86</v>
      </c>
      <c r="C13" s="22"/>
      <c r="D13" s="22"/>
      <c r="E13" s="20"/>
    </row>
    <row r="14" spans="1:6" x14ac:dyDescent="0.25">
      <c r="A14" s="6" t="s">
        <v>43</v>
      </c>
      <c r="B14" s="7" t="s">
        <v>25</v>
      </c>
      <c r="C14" s="22">
        <f>C15+C27</f>
        <v>90894</v>
      </c>
      <c r="D14" s="22">
        <f>D15+D27</f>
        <v>126830</v>
      </c>
      <c r="E14" s="20">
        <f t="shared" si="0"/>
        <v>1.3953616300305851</v>
      </c>
    </row>
    <row r="15" spans="1:6" x14ac:dyDescent="0.25">
      <c r="A15" s="5">
        <v>1</v>
      </c>
      <c r="B15" s="8" t="s">
        <v>78</v>
      </c>
      <c r="C15" s="22">
        <v>90894</v>
      </c>
      <c r="D15" s="22">
        <v>126830</v>
      </c>
      <c r="E15" s="20">
        <f t="shared" si="0"/>
        <v>1.3953616300305851</v>
      </c>
    </row>
    <row r="16" spans="1:6" x14ac:dyDescent="0.25">
      <c r="A16" s="5"/>
      <c r="B16" s="11" t="s">
        <v>86</v>
      </c>
      <c r="C16" s="22"/>
      <c r="D16" s="22"/>
      <c r="E16" s="20"/>
    </row>
    <row r="17" spans="1:5" x14ac:dyDescent="0.25">
      <c r="A17" s="5" t="s">
        <v>93</v>
      </c>
      <c r="B17" s="8" t="s">
        <v>80</v>
      </c>
      <c r="C17" s="22"/>
      <c r="D17" s="22"/>
      <c r="E17" s="20"/>
    </row>
    <row r="18" spans="1:5" x14ac:dyDescent="0.25">
      <c r="A18" s="5" t="s">
        <v>94</v>
      </c>
      <c r="B18" s="8" t="s">
        <v>81</v>
      </c>
      <c r="C18" s="22"/>
      <c r="D18" s="22"/>
      <c r="E18" s="20"/>
    </row>
    <row r="19" spans="1:5" x14ac:dyDescent="0.25">
      <c r="A19" s="5" t="s">
        <v>95</v>
      </c>
      <c r="B19" s="8" t="s">
        <v>96</v>
      </c>
      <c r="C19" s="22"/>
      <c r="D19" s="22"/>
      <c r="E19" s="20"/>
    </row>
    <row r="20" spans="1:5" x14ac:dyDescent="0.25">
      <c r="A20" s="5" t="s">
        <v>97</v>
      </c>
      <c r="B20" s="8" t="s">
        <v>98</v>
      </c>
      <c r="C20" s="22"/>
      <c r="D20" s="22"/>
      <c r="E20" s="20"/>
    </row>
    <row r="21" spans="1:5" x14ac:dyDescent="0.25">
      <c r="A21" s="5" t="s">
        <v>99</v>
      </c>
      <c r="B21" s="8" t="s">
        <v>100</v>
      </c>
      <c r="C21" s="22"/>
      <c r="D21" s="22"/>
      <c r="E21" s="20"/>
    </row>
    <row r="22" spans="1:5" x14ac:dyDescent="0.25">
      <c r="A22" s="5" t="s">
        <v>101</v>
      </c>
      <c r="B22" s="8" t="s">
        <v>102</v>
      </c>
      <c r="C22" s="22"/>
      <c r="D22" s="22"/>
      <c r="E22" s="20"/>
    </row>
    <row r="23" spans="1:5" x14ac:dyDescent="0.25">
      <c r="A23" s="5" t="s">
        <v>103</v>
      </c>
      <c r="B23" s="8" t="s">
        <v>104</v>
      </c>
      <c r="C23" s="22"/>
      <c r="D23" s="22"/>
      <c r="E23" s="20"/>
    </row>
    <row r="24" spans="1:5" x14ac:dyDescent="0.25">
      <c r="A24" s="5" t="s">
        <v>105</v>
      </c>
      <c r="B24" s="8" t="s">
        <v>106</v>
      </c>
      <c r="C24" s="22"/>
      <c r="D24" s="22"/>
      <c r="E24" s="20"/>
    </row>
    <row r="25" spans="1:5" ht="31.5" x14ac:dyDescent="0.25">
      <c r="A25" s="5" t="s">
        <v>107</v>
      </c>
      <c r="B25" s="8" t="s">
        <v>108</v>
      </c>
      <c r="C25" s="22"/>
      <c r="D25" s="22"/>
      <c r="E25" s="20"/>
    </row>
    <row r="26" spans="1:5" x14ac:dyDescent="0.25">
      <c r="A26" s="5" t="s">
        <v>109</v>
      </c>
      <c r="B26" s="8" t="s">
        <v>110</v>
      </c>
      <c r="C26" s="22"/>
      <c r="D26" s="22"/>
      <c r="E26" s="20"/>
    </row>
    <row r="27" spans="1:5" x14ac:dyDescent="0.25">
      <c r="A27" s="5">
        <v>2</v>
      </c>
      <c r="B27" s="8" t="s">
        <v>85</v>
      </c>
      <c r="C27" s="22"/>
      <c r="D27" s="22"/>
      <c r="E27" s="20"/>
    </row>
    <row r="28" spans="1:5" x14ac:dyDescent="0.25">
      <c r="A28" s="6" t="s">
        <v>29</v>
      </c>
      <c r="B28" s="7" t="s">
        <v>26</v>
      </c>
      <c r="C28" s="23">
        <f>SUM(C30:C39)</f>
        <v>361365</v>
      </c>
      <c r="D28" s="23">
        <f>SUM(D30:D39)</f>
        <v>349767</v>
      </c>
      <c r="E28" s="20">
        <f t="shared" si="0"/>
        <v>0.96790502677348389</v>
      </c>
    </row>
    <row r="29" spans="1:5" x14ac:dyDescent="0.25">
      <c r="A29" s="5"/>
      <c r="B29" s="11" t="s">
        <v>86</v>
      </c>
      <c r="C29" s="22"/>
      <c r="D29" s="22"/>
      <c r="E29" s="20"/>
    </row>
    <row r="30" spans="1:5" x14ac:dyDescent="0.25">
      <c r="A30" s="5">
        <v>1</v>
      </c>
      <c r="B30" s="8" t="s">
        <v>80</v>
      </c>
      <c r="C30" s="22">
        <v>233184</v>
      </c>
      <c r="D30" s="22">
        <v>228783</v>
      </c>
      <c r="E30" s="20">
        <f t="shared" si="0"/>
        <v>0.98112649238369698</v>
      </c>
    </row>
    <row r="31" spans="1:5" x14ac:dyDescent="0.25">
      <c r="A31" s="5">
        <v>2</v>
      </c>
      <c r="B31" s="8" t="s">
        <v>81</v>
      </c>
      <c r="C31" s="22">
        <v>1149</v>
      </c>
      <c r="D31" s="22">
        <v>3676</v>
      </c>
      <c r="E31" s="20">
        <f t="shared" si="0"/>
        <v>3.1993037423846822</v>
      </c>
    </row>
    <row r="32" spans="1:5" x14ac:dyDescent="0.25">
      <c r="A32" s="5">
        <v>3</v>
      </c>
      <c r="B32" s="8" t="s">
        <v>96</v>
      </c>
      <c r="C32" s="22">
        <v>18706</v>
      </c>
      <c r="D32" s="22">
        <v>19134</v>
      </c>
      <c r="E32" s="20">
        <f t="shared" si="0"/>
        <v>1.0228803592430236</v>
      </c>
    </row>
    <row r="33" spans="1:5" x14ac:dyDescent="0.25">
      <c r="A33" s="5">
        <v>4</v>
      </c>
      <c r="B33" s="8" t="s">
        <v>98</v>
      </c>
      <c r="C33" s="22">
        <v>3542</v>
      </c>
      <c r="D33" s="22">
        <v>3654</v>
      </c>
      <c r="E33" s="20">
        <f t="shared" si="0"/>
        <v>1.0316205533596838</v>
      </c>
    </row>
    <row r="34" spans="1:5" x14ac:dyDescent="0.25">
      <c r="A34" s="5">
        <v>5</v>
      </c>
      <c r="B34" s="8" t="s">
        <v>100</v>
      </c>
      <c r="C34" s="22">
        <f>90+676</f>
        <v>766</v>
      </c>
      <c r="D34" s="22">
        <v>90</v>
      </c>
      <c r="E34" s="20">
        <f t="shared" si="0"/>
        <v>0.1174934725848564</v>
      </c>
    </row>
    <row r="35" spans="1:5" x14ac:dyDescent="0.25">
      <c r="A35" s="5">
        <v>6</v>
      </c>
      <c r="B35" s="8" t="s">
        <v>102</v>
      </c>
      <c r="C35" s="22">
        <v>340</v>
      </c>
      <c r="D35" s="22">
        <v>126</v>
      </c>
      <c r="E35" s="20">
        <f t="shared" si="0"/>
        <v>0.37058823529411766</v>
      </c>
    </row>
    <row r="36" spans="1:5" x14ac:dyDescent="0.25">
      <c r="A36" s="5">
        <v>7</v>
      </c>
      <c r="B36" s="8" t="s">
        <v>104</v>
      </c>
      <c r="C36" s="22">
        <v>2900</v>
      </c>
      <c r="D36" s="22"/>
      <c r="E36" s="20">
        <f t="shared" si="0"/>
        <v>0</v>
      </c>
    </row>
    <row r="37" spans="1:5" x14ac:dyDescent="0.25">
      <c r="A37" s="5">
        <v>8</v>
      </c>
      <c r="B37" s="8" t="s">
        <v>106</v>
      </c>
      <c r="C37" s="22">
        <v>34294</v>
      </c>
      <c r="D37" s="22">
        <v>12119</v>
      </c>
      <c r="E37" s="20">
        <f t="shared" si="0"/>
        <v>0.35338543185396865</v>
      </c>
    </row>
    <row r="38" spans="1:5" ht="31.5" x14ac:dyDescent="0.25">
      <c r="A38" s="5">
        <v>9</v>
      </c>
      <c r="B38" s="8" t="s">
        <v>108</v>
      </c>
      <c r="C38" s="22">
        <f>28544+7315+3202-766</f>
        <v>38295</v>
      </c>
      <c r="D38" s="22">
        <f>43512+13211-90</f>
        <v>56633</v>
      </c>
      <c r="E38" s="20">
        <f t="shared" si="0"/>
        <v>1.478861470165818</v>
      </c>
    </row>
    <row r="39" spans="1:5" x14ac:dyDescent="0.25">
      <c r="A39" s="5">
        <v>10</v>
      </c>
      <c r="B39" s="8" t="s">
        <v>110</v>
      </c>
      <c r="C39" s="22">
        <v>28189</v>
      </c>
      <c r="D39" s="22">
        <v>25552</v>
      </c>
      <c r="E39" s="20">
        <f t="shared" si="0"/>
        <v>0.90645287168753774</v>
      </c>
    </row>
    <row r="40" spans="1:5" x14ac:dyDescent="0.25">
      <c r="A40" s="6" t="s">
        <v>33</v>
      </c>
      <c r="B40" s="7" t="s">
        <v>111</v>
      </c>
      <c r="C40" s="22">
        <v>5832</v>
      </c>
      <c r="D40" s="22"/>
      <c r="E40" s="20">
        <f t="shared" si="0"/>
        <v>0</v>
      </c>
    </row>
    <row r="41" spans="1:5" x14ac:dyDescent="0.25">
      <c r="A41" s="6" t="s">
        <v>87</v>
      </c>
      <c r="B41" s="7" t="s">
        <v>112</v>
      </c>
      <c r="C41" s="22">
        <v>1820</v>
      </c>
      <c r="D41" s="22"/>
      <c r="E41" s="20">
        <f t="shared" si="0"/>
        <v>0</v>
      </c>
    </row>
    <row r="42" spans="1:5" x14ac:dyDescent="0.25">
      <c r="A42" s="6" t="s">
        <v>64</v>
      </c>
      <c r="B42" s="7" t="s">
        <v>89</v>
      </c>
      <c r="C42" s="22"/>
      <c r="D42" s="22"/>
      <c r="E42" s="20"/>
    </row>
  </sheetData>
  <mergeCells count="5">
    <mergeCell ref="A4:E4"/>
    <mergeCell ref="A5:E5"/>
    <mergeCell ref="D7:E7"/>
    <mergeCell ref="C1:E1"/>
    <mergeCell ref="A6:E6"/>
  </mergeCells>
  <pageMargins left="0.7" right="0.7" top="0.75" bottom="0.75" header="0.3" footer="0.3"/>
  <pageSetup paperSize="9" orientation="portrait"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2"/>
  <sheetViews>
    <sheetView zoomScale="55" zoomScaleNormal="55" workbookViewId="0">
      <pane xSplit="2" ySplit="11" topLeftCell="C12" activePane="bottomRight" state="frozen"/>
      <selection pane="topRight" activeCell="C1" sqref="C1"/>
      <selection pane="bottomLeft" activeCell="A11" sqref="A11"/>
      <selection pane="bottomRight" activeCell="L12" sqref="L12:M13"/>
    </sheetView>
  </sheetViews>
  <sheetFormatPr defaultColWidth="8.75" defaultRowHeight="15.75" x14ac:dyDescent="0.25"/>
  <cols>
    <col min="1" max="1" width="5.375" style="57" customWidth="1"/>
    <col min="2" max="2" width="42.5" style="57" customWidth="1"/>
    <col min="3" max="3" width="9.875" style="57" customWidth="1"/>
    <col min="4" max="4" width="10.625" style="57" customWidth="1"/>
    <col min="5" max="5" width="9.625" style="57" customWidth="1"/>
    <col min="6" max="6" width="10.375" style="57" customWidth="1"/>
    <col min="7" max="7" width="10.75" style="57" customWidth="1"/>
    <col min="8" max="9" width="8.75" style="57"/>
    <col min="10" max="10" width="9.875" style="57" customWidth="1"/>
    <col min="11" max="16384" width="8.75" style="57"/>
  </cols>
  <sheetData>
    <row r="1" spans="1:14" ht="15.6" customHeight="1" x14ac:dyDescent="0.25">
      <c r="A1" s="68" t="s">
        <v>159</v>
      </c>
      <c r="K1" s="88" t="s">
        <v>132</v>
      </c>
      <c r="L1" s="88"/>
      <c r="M1" s="88"/>
    </row>
    <row r="2" spans="1:14" x14ac:dyDescent="0.25">
      <c r="A2" s="68" t="s">
        <v>160</v>
      </c>
      <c r="L2" s="69"/>
      <c r="M2" s="69"/>
    </row>
    <row r="3" spans="1:14" x14ac:dyDescent="0.25">
      <c r="A3" s="70"/>
    </row>
    <row r="4" spans="1:14" x14ac:dyDescent="0.25">
      <c r="A4" s="89" t="s">
        <v>177</v>
      </c>
      <c r="B4" s="89"/>
      <c r="C4" s="89"/>
      <c r="D4" s="89"/>
      <c r="E4" s="89"/>
      <c r="F4" s="89"/>
      <c r="G4" s="89"/>
      <c r="H4" s="89"/>
      <c r="I4" s="89"/>
      <c r="J4" s="89"/>
      <c r="K4" s="89"/>
      <c r="L4" s="89"/>
      <c r="M4" s="89"/>
    </row>
    <row r="5" spans="1:14" x14ac:dyDescent="0.25">
      <c r="A5" s="90" t="s">
        <v>1</v>
      </c>
      <c r="B5" s="90"/>
      <c r="C5" s="90"/>
      <c r="D5" s="90"/>
      <c r="E5" s="90"/>
      <c r="F5" s="90"/>
      <c r="G5" s="90"/>
      <c r="H5" s="90"/>
      <c r="I5" s="90"/>
      <c r="J5" s="90"/>
      <c r="K5" s="90"/>
      <c r="L5" s="90"/>
      <c r="M5" s="90"/>
    </row>
    <row r="6" spans="1:14" x14ac:dyDescent="0.25">
      <c r="A6" s="90" t="str">
        <f>'CK99'!A6:E6</f>
        <v>(Kèm theo Quyết định số            /QĐ-UBND ngày       /          2022 của UBND huyện Nghi Xuân)</v>
      </c>
      <c r="B6" s="90"/>
      <c r="C6" s="90"/>
      <c r="D6" s="90"/>
      <c r="E6" s="90"/>
      <c r="F6" s="90"/>
      <c r="G6" s="90"/>
      <c r="H6" s="90"/>
      <c r="I6" s="90"/>
      <c r="J6" s="90"/>
      <c r="K6" s="90"/>
      <c r="L6" s="90"/>
      <c r="M6" s="90"/>
    </row>
    <row r="7" spans="1:14" x14ac:dyDescent="0.25">
      <c r="L7" s="91" t="s">
        <v>2</v>
      </c>
      <c r="M7" s="91"/>
    </row>
    <row r="8" spans="1:14" s="71" customFormat="1" x14ac:dyDescent="0.25">
      <c r="A8" s="87" t="s">
        <v>3</v>
      </c>
      <c r="B8" s="87" t="s">
        <v>113</v>
      </c>
      <c r="C8" s="87" t="s">
        <v>114</v>
      </c>
      <c r="D8" s="87"/>
      <c r="E8" s="87" t="s">
        <v>115</v>
      </c>
      <c r="F8" s="87"/>
      <c r="G8" s="87"/>
      <c r="H8" s="87"/>
      <c r="I8" s="87"/>
      <c r="J8" s="87"/>
      <c r="K8" s="87"/>
      <c r="L8" s="87" t="s">
        <v>116</v>
      </c>
      <c r="M8" s="87"/>
    </row>
    <row r="9" spans="1:14" s="71" customFormat="1" ht="21.6" customHeight="1" x14ac:dyDescent="0.25">
      <c r="A9" s="87"/>
      <c r="B9" s="87"/>
      <c r="C9" s="87" t="s">
        <v>117</v>
      </c>
      <c r="D9" s="87" t="s">
        <v>118</v>
      </c>
      <c r="E9" s="87" t="s">
        <v>117</v>
      </c>
      <c r="F9" s="87" t="s">
        <v>118</v>
      </c>
      <c r="G9" s="87" t="s">
        <v>120</v>
      </c>
      <c r="H9" s="87" t="s">
        <v>121</v>
      </c>
      <c r="I9" s="87"/>
      <c r="J9" s="87"/>
      <c r="K9" s="87" t="s">
        <v>122</v>
      </c>
      <c r="L9" s="87" t="s">
        <v>117</v>
      </c>
      <c r="M9" s="87" t="s">
        <v>118</v>
      </c>
    </row>
    <row r="10" spans="1:14" s="71" customFormat="1" ht="174.6" customHeight="1" x14ac:dyDescent="0.25">
      <c r="A10" s="87"/>
      <c r="B10" s="87"/>
      <c r="C10" s="87"/>
      <c r="D10" s="87"/>
      <c r="E10" s="87"/>
      <c r="F10" s="87"/>
      <c r="G10" s="87"/>
      <c r="H10" s="65" t="s">
        <v>117</v>
      </c>
      <c r="I10" s="65" t="s">
        <v>123</v>
      </c>
      <c r="J10" s="65" t="s">
        <v>124</v>
      </c>
      <c r="K10" s="87"/>
      <c r="L10" s="87"/>
      <c r="M10" s="87"/>
    </row>
    <row r="11" spans="1:14" s="72" customFormat="1" ht="21.6" customHeight="1" x14ac:dyDescent="0.25">
      <c r="A11" s="52" t="s">
        <v>8</v>
      </c>
      <c r="B11" s="52" t="s">
        <v>9</v>
      </c>
      <c r="C11" s="52">
        <v>1</v>
      </c>
      <c r="D11" s="52">
        <v>2</v>
      </c>
      <c r="E11" s="52">
        <v>4</v>
      </c>
      <c r="F11" s="52">
        <v>5</v>
      </c>
      <c r="G11" s="52">
        <v>6</v>
      </c>
      <c r="H11" s="52">
        <v>7</v>
      </c>
      <c r="I11" s="52">
        <v>8</v>
      </c>
      <c r="J11" s="52">
        <v>9</v>
      </c>
      <c r="K11" s="52">
        <v>10</v>
      </c>
      <c r="L11" s="52" t="s">
        <v>125</v>
      </c>
      <c r="M11" s="52" t="s">
        <v>126</v>
      </c>
    </row>
    <row r="12" spans="1:14" ht="21.6" customHeight="1" x14ac:dyDescent="0.25">
      <c r="A12" s="65"/>
      <c r="B12" s="65" t="s">
        <v>117</v>
      </c>
      <c r="C12" s="36">
        <f t="shared" ref="C12:K12" si="0">C13+C99+C100+C101+C102</f>
        <v>454017</v>
      </c>
      <c r="D12" s="36">
        <f t="shared" si="0"/>
        <v>90894</v>
      </c>
      <c r="E12" s="36">
        <f t="shared" si="0"/>
        <v>703520.63824900007</v>
      </c>
      <c r="F12" s="36">
        <f t="shared" si="0"/>
        <v>126830</v>
      </c>
      <c r="G12" s="36">
        <f t="shared" si="0"/>
        <v>570987</v>
      </c>
      <c r="H12" s="36">
        <f t="shared" si="0"/>
        <v>0</v>
      </c>
      <c r="I12" s="36">
        <f t="shared" si="0"/>
        <v>0</v>
      </c>
      <c r="J12" s="36">
        <f t="shared" si="0"/>
        <v>0</v>
      </c>
      <c r="K12" s="36">
        <f t="shared" si="0"/>
        <v>5703.6382489999996</v>
      </c>
      <c r="L12" s="47"/>
      <c r="M12" s="47"/>
    </row>
    <row r="13" spans="1:14" x14ac:dyDescent="0.25">
      <c r="A13" s="65" t="s">
        <v>43</v>
      </c>
      <c r="B13" s="42" t="s">
        <v>127</v>
      </c>
      <c r="C13" s="36">
        <f t="shared" ref="C13:F13" si="1">SUM(C14:C98)</f>
        <v>447837</v>
      </c>
      <c r="D13" s="36">
        <f t="shared" si="1"/>
        <v>90894</v>
      </c>
      <c r="E13" s="36">
        <f t="shared" si="1"/>
        <v>482044.63824900001</v>
      </c>
      <c r="F13" s="36">
        <f t="shared" si="1"/>
        <v>126830</v>
      </c>
      <c r="G13" s="36">
        <f>SUM(G14:G98)</f>
        <v>349511</v>
      </c>
      <c r="H13" s="36">
        <f t="shared" ref="H13:K13" si="2">SUM(H14:H98)</f>
        <v>0</v>
      </c>
      <c r="I13" s="36">
        <f t="shared" si="2"/>
        <v>0</v>
      </c>
      <c r="J13" s="36">
        <f t="shared" si="2"/>
        <v>0</v>
      </c>
      <c r="K13" s="36">
        <f t="shared" si="2"/>
        <v>5703.6382489999996</v>
      </c>
      <c r="L13" s="47"/>
      <c r="M13" s="47"/>
      <c r="N13" s="73"/>
    </row>
    <row r="14" spans="1:14" ht="55.9" customHeight="1" x14ac:dyDescent="0.25">
      <c r="A14" s="66">
        <v>1</v>
      </c>
      <c r="B14" s="74" t="s">
        <v>260</v>
      </c>
      <c r="C14" s="31">
        <f>D14</f>
        <v>90894</v>
      </c>
      <c r="D14" s="31">
        <v>90894</v>
      </c>
      <c r="E14" s="31">
        <f>F14+G14+H14+K14</f>
        <v>126830</v>
      </c>
      <c r="F14" s="31">
        <v>126830</v>
      </c>
      <c r="G14" s="31"/>
      <c r="H14" s="31"/>
      <c r="I14" s="31"/>
      <c r="J14" s="31"/>
      <c r="K14" s="31"/>
      <c r="L14" s="46">
        <f>E14/C14</f>
        <v>1.3953616300305851</v>
      </c>
      <c r="M14" s="46">
        <f>F14/D14</f>
        <v>1.3953616300305851</v>
      </c>
    </row>
    <row r="15" spans="1:14" x14ac:dyDescent="0.25">
      <c r="A15" s="66">
        <v>2</v>
      </c>
      <c r="B15" s="74" t="s">
        <v>178</v>
      </c>
      <c r="C15" s="75">
        <v>18271</v>
      </c>
      <c r="D15" s="31"/>
      <c r="E15" s="31">
        <f>F15+G15+H15+K15</f>
        <v>18271</v>
      </c>
      <c r="F15" s="31"/>
      <c r="G15" s="31">
        <v>18171</v>
      </c>
      <c r="H15" s="31"/>
      <c r="I15" s="31"/>
      <c r="J15" s="31"/>
      <c r="K15" s="31">
        <v>100</v>
      </c>
      <c r="L15" s="46">
        <f t="shared" ref="L15:L78" si="3">E15/C15</f>
        <v>1</v>
      </c>
      <c r="M15" s="46"/>
    </row>
    <row r="16" spans="1:14" x14ac:dyDescent="0.25">
      <c r="A16" s="66">
        <v>3</v>
      </c>
      <c r="B16" s="74" t="s">
        <v>179</v>
      </c>
      <c r="C16" s="75">
        <v>3608</v>
      </c>
      <c r="D16" s="31"/>
      <c r="E16" s="31">
        <f t="shared" ref="E16:E79" si="4">F16+G16+H16+K16</f>
        <v>3608</v>
      </c>
      <c r="F16" s="31"/>
      <c r="G16" s="31">
        <v>3608</v>
      </c>
      <c r="H16" s="31"/>
      <c r="I16" s="31"/>
      <c r="J16" s="31"/>
      <c r="K16" s="31">
        <v>0</v>
      </c>
      <c r="L16" s="46">
        <f t="shared" si="3"/>
        <v>1</v>
      </c>
      <c r="M16" s="46"/>
    </row>
    <row r="17" spans="1:13" x14ac:dyDescent="0.25">
      <c r="A17" s="66">
        <v>4</v>
      </c>
      <c r="B17" s="74" t="s">
        <v>180</v>
      </c>
      <c r="C17" s="75">
        <v>2533</v>
      </c>
      <c r="D17" s="31"/>
      <c r="E17" s="31">
        <f t="shared" si="4"/>
        <v>2533</v>
      </c>
      <c r="F17" s="31"/>
      <c r="G17" s="31">
        <v>2525</v>
      </c>
      <c r="H17" s="31"/>
      <c r="I17" s="31"/>
      <c r="J17" s="31"/>
      <c r="K17" s="31">
        <v>8</v>
      </c>
      <c r="L17" s="46">
        <f t="shared" si="3"/>
        <v>1</v>
      </c>
      <c r="M17" s="46"/>
    </row>
    <row r="18" spans="1:13" ht="31.5" x14ac:dyDescent="0.25">
      <c r="A18" s="66">
        <v>5</v>
      </c>
      <c r="B18" s="74" t="s">
        <v>182</v>
      </c>
      <c r="C18" s="75">
        <v>3676</v>
      </c>
      <c r="D18" s="31"/>
      <c r="E18" s="31">
        <f t="shared" si="4"/>
        <v>3676</v>
      </c>
      <c r="F18" s="31"/>
      <c r="G18" s="31">
        <v>3676</v>
      </c>
      <c r="H18" s="31"/>
      <c r="I18" s="31"/>
      <c r="J18" s="31"/>
      <c r="K18" s="31">
        <v>0</v>
      </c>
      <c r="L18" s="46">
        <f t="shared" si="3"/>
        <v>1</v>
      </c>
      <c r="M18" s="46"/>
    </row>
    <row r="19" spans="1:13" x14ac:dyDescent="0.25">
      <c r="A19" s="66">
        <v>6</v>
      </c>
      <c r="B19" s="74" t="s">
        <v>180</v>
      </c>
      <c r="C19" s="75">
        <v>1029</v>
      </c>
      <c r="D19" s="31"/>
      <c r="E19" s="31">
        <f t="shared" si="4"/>
        <v>1029</v>
      </c>
      <c r="F19" s="31"/>
      <c r="G19" s="31">
        <v>1029</v>
      </c>
      <c r="H19" s="31"/>
      <c r="I19" s="31"/>
      <c r="J19" s="31"/>
      <c r="K19" s="31">
        <v>0</v>
      </c>
      <c r="L19" s="46">
        <f t="shared" si="3"/>
        <v>1</v>
      </c>
      <c r="M19" s="46"/>
    </row>
    <row r="20" spans="1:13" x14ac:dyDescent="0.25">
      <c r="A20" s="66">
        <v>7</v>
      </c>
      <c r="B20" s="74" t="s">
        <v>180</v>
      </c>
      <c r="C20" s="75">
        <v>176</v>
      </c>
      <c r="D20" s="31"/>
      <c r="E20" s="31">
        <f t="shared" si="4"/>
        <v>176</v>
      </c>
      <c r="F20" s="31"/>
      <c r="G20" s="31">
        <v>176</v>
      </c>
      <c r="H20" s="31"/>
      <c r="I20" s="31"/>
      <c r="J20" s="31"/>
      <c r="K20" s="31">
        <v>0</v>
      </c>
      <c r="L20" s="46">
        <f t="shared" si="3"/>
        <v>1</v>
      </c>
      <c r="M20" s="46"/>
    </row>
    <row r="21" spans="1:13" x14ac:dyDescent="0.25">
      <c r="A21" s="66">
        <v>8</v>
      </c>
      <c r="B21" s="44" t="s">
        <v>184</v>
      </c>
      <c r="C21" s="31">
        <v>4844</v>
      </c>
      <c r="D21" s="31"/>
      <c r="E21" s="31">
        <f t="shared" si="4"/>
        <v>4795</v>
      </c>
      <c r="F21" s="31"/>
      <c r="G21" s="31">
        <v>4650</v>
      </c>
      <c r="H21" s="31"/>
      <c r="I21" s="31"/>
      <c r="J21" s="31"/>
      <c r="K21" s="31">
        <v>145</v>
      </c>
      <c r="L21" s="46">
        <f t="shared" si="3"/>
        <v>0.98988439306358378</v>
      </c>
      <c r="M21" s="46"/>
    </row>
    <row r="22" spans="1:13" x14ac:dyDescent="0.25">
      <c r="A22" s="66">
        <v>9</v>
      </c>
      <c r="B22" s="44" t="s">
        <v>185</v>
      </c>
      <c r="C22" s="31">
        <v>7511</v>
      </c>
      <c r="D22" s="31"/>
      <c r="E22" s="31">
        <f t="shared" si="4"/>
        <v>7510.268</v>
      </c>
      <c r="F22" s="31"/>
      <c r="G22" s="31">
        <v>7224</v>
      </c>
      <c r="H22" s="31"/>
      <c r="I22" s="31"/>
      <c r="J22" s="31"/>
      <c r="K22" s="31">
        <v>286.26799999999997</v>
      </c>
      <c r="L22" s="46">
        <f t="shared" si="3"/>
        <v>0.99990254293702574</v>
      </c>
      <c r="M22" s="46"/>
    </row>
    <row r="23" spans="1:13" x14ac:dyDescent="0.25">
      <c r="A23" s="66">
        <v>10</v>
      </c>
      <c r="B23" s="44" t="s">
        <v>186</v>
      </c>
      <c r="C23" s="31">
        <v>3272</v>
      </c>
      <c r="D23" s="31"/>
      <c r="E23" s="31">
        <f t="shared" si="4"/>
        <v>3271.366</v>
      </c>
      <c r="F23" s="31"/>
      <c r="G23" s="31">
        <v>3203</v>
      </c>
      <c r="H23" s="31"/>
      <c r="I23" s="31"/>
      <c r="J23" s="31"/>
      <c r="K23" s="31">
        <v>68.366</v>
      </c>
      <c r="L23" s="46">
        <f t="shared" si="3"/>
        <v>0.99980623471882635</v>
      </c>
      <c r="M23" s="46"/>
    </row>
    <row r="24" spans="1:13" x14ac:dyDescent="0.25">
      <c r="A24" s="66">
        <v>11</v>
      </c>
      <c r="B24" s="44" t="s">
        <v>187</v>
      </c>
      <c r="C24" s="31">
        <v>5256</v>
      </c>
      <c r="D24" s="31"/>
      <c r="E24" s="31">
        <f t="shared" si="4"/>
        <v>5251</v>
      </c>
      <c r="F24" s="31"/>
      <c r="G24" s="31">
        <v>5172</v>
      </c>
      <c r="H24" s="31"/>
      <c r="I24" s="31"/>
      <c r="J24" s="31"/>
      <c r="K24" s="31">
        <v>79</v>
      </c>
      <c r="L24" s="46">
        <f t="shared" si="3"/>
        <v>0.99904870624048703</v>
      </c>
      <c r="M24" s="46"/>
    </row>
    <row r="25" spans="1:13" x14ac:dyDescent="0.25">
      <c r="A25" s="66">
        <v>12</v>
      </c>
      <c r="B25" s="44" t="s">
        <v>188</v>
      </c>
      <c r="C25" s="31">
        <v>5215</v>
      </c>
      <c r="D25" s="31"/>
      <c r="E25" s="31">
        <f t="shared" si="4"/>
        <v>5201</v>
      </c>
      <c r="F25" s="31"/>
      <c r="G25" s="31">
        <v>5201</v>
      </c>
      <c r="H25" s="31"/>
      <c r="I25" s="31"/>
      <c r="J25" s="31"/>
      <c r="K25" s="31"/>
      <c r="L25" s="46">
        <f t="shared" si="3"/>
        <v>0.99731543624161079</v>
      </c>
      <c r="M25" s="46"/>
    </row>
    <row r="26" spans="1:13" ht="30" customHeight="1" x14ac:dyDescent="0.25">
      <c r="A26" s="66">
        <v>13</v>
      </c>
      <c r="B26" s="44" t="s">
        <v>189</v>
      </c>
      <c r="C26" s="31">
        <v>5162</v>
      </c>
      <c r="D26" s="31"/>
      <c r="E26" s="31">
        <f t="shared" si="4"/>
        <v>5150</v>
      </c>
      <c r="F26" s="31"/>
      <c r="G26" s="31">
        <v>5036</v>
      </c>
      <c r="H26" s="31"/>
      <c r="I26" s="31"/>
      <c r="J26" s="31"/>
      <c r="K26" s="31">
        <v>114</v>
      </c>
      <c r="L26" s="46">
        <f t="shared" si="3"/>
        <v>0.99767531964354905</v>
      </c>
      <c r="M26" s="46"/>
    </row>
    <row r="27" spans="1:13" x14ac:dyDescent="0.25">
      <c r="A27" s="66">
        <v>14</v>
      </c>
      <c r="B27" s="74" t="s">
        <v>190</v>
      </c>
      <c r="C27" s="75">
        <v>6219</v>
      </c>
      <c r="D27" s="31"/>
      <c r="E27" s="31">
        <f t="shared" si="4"/>
        <v>6207</v>
      </c>
      <c r="F27" s="31"/>
      <c r="G27" s="31">
        <v>6207</v>
      </c>
      <c r="H27" s="31"/>
      <c r="I27" s="31"/>
      <c r="J27" s="31"/>
      <c r="K27" s="31"/>
      <c r="L27" s="46">
        <f t="shared" si="3"/>
        <v>0.99807042932947421</v>
      </c>
      <c r="M27" s="46"/>
    </row>
    <row r="28" spans="1:13" x14ac:dyDescent="0.25">
      <c r="A28" s="66">
        <v>15</v>
      </c>
      <c r="B28" s="44" t="s">
        <v>191</v>
      </c>
      <c r="C28" s="31">
        <v>4151</v>
      </c>
      <c r="D28" s="31"/>
      <c r="E28" s="31">
        <f t="shared" si="4"/>
        <v>4149</v>
      </c>
      <c r="F28" s="31"/>
      <c r="G28" s="31">
        <v>4149</v>
      </c>
      <c r="H28" s="31"/>
      <c r="I28" s="31"/>
      <c r="J28" s="31"/>
      <c r="K28" s="31"/>
      <c r="L28" s="46">
        <f t="shared" si="3"/>
        <v>0.99951818838834017</v>
      </c>
      <c r="M28" s="46"/>
    </row>
    <row r="29" spans="1:13" x14ac:dyDescent="0.25">
      <c r="A29" s="66">
        <v>16</v>
      </c>
      <c r="B29" s="44" t="s">
        <v>192</v>
      </c>
      <c r="C29" s="31">
        <v>6744</v>
      </c>
      <c r="D29" s="31"/>
      <c r="E29" s="31">
        <f t="shared" si="4"/>
        <v>6686</v>
      </c>
      <c r="F29" s="31"/>
      <c r="G29" s="31">
        <v>6686</v>
      </c>
      <c r="H29" s="31"/>
      <c r="I29" s="31"/>
      <c r="J29" s="31"/>
      <c r="K29" s="31">
        <v>0</v>
      </c>
      <c r="L29" s="46">
        <f t="shared" si="3"/>
        <v>0.99139976275207597</v>
      </c>
      <c r="M29" s="46"/>
    </row>
    <row r="30" spans="1:13" x14ac:dyDescent="0.25">
      <c r="A30" s="66">
        <v>17</v>
      </c>
      <c r="B30" s="44" t="s">
        <v>193</v>
      </c>
      <c r="C30" s="31">
        <v>6947</v>
      </c>
      <c r="D30" s="31"/>
      <c r="E30" s="31">
        <f t="shared" si="4"/>
        <v>6945</v>
      </c>
      <c r="F30" s="31"/>
      <c r="G30" s="31">
        <v>6945</v>
      </c>
      <c r="H30" s="31"/>
      <c r="I30" s="31"/>
      <c r="J30" s="31"/>
      <c r="K30" s="31"/>
      <c r="L30" s="46">
        <f t="shared" si="3"/>
        <v>0.99971210594501225</v>
      </c>
      <c r="M30" s="46"/>
    </row>
    <row r="31" spans="1:13" ht="31.5" x14ac:dyDescent="0.25">
      <c r="A31" s="66">
        <v>18</v>
      </c>
      <c r="B31" s="44" t="s">
        <v>194</v>
      </c>
      <c r="C31" s="31">
        <v>2934</v>
      </c>
      <c r="D31" s="31"/>
      <c r="E31" s="31">
        <f t="shared" si="4"/>
        <v>2934.45</v>
      </c>
      <c r="F31" s="31"/>
      <c r="G31" s="31">
        <v>2790</v>
      </c>
      <c r="H31" s="31"/>
      <c r="I31" s="31"/>
      <c r="J31" s="31"/>
      <c r="K31" s="31">
        <v>144.44999999999999</v>
      </c>
      <c r="L31" s="46">
        <f t="shared" si="3"/>
        <v>1.0001533742331288</v>
      </c>
      <c r="M31" s="46"/>
    </row>
    <row r="32" spans="1:13" x14ac:dyDescent="0.25">
      <c r="A32" s="66">
        <v>19</v>
      </c>
      <c r="B32" s="74" t="s">
        <v>195</v>
      </c>
      <c r="C32" s="75">
        <v>7342</v>
      </c>
      <c r="D32" s="31"/>
      <c r="E32" s="31">
        <f t="shared" si="4"/>
        <v>7342</v>
      </c>
      <c r="F32" s="31"/>
      <c r="G32" s="31">
        <v>7342</v>
      </c>
      <c r="H32" s="31"/>
      <c r="I32" s="31"/>
      <c r="J32" s="31"/>
      <c r="K32" s="31">
        <v>0</v>
      </c>
      <c r="L32" s="46">
        <f t="shared" si="3"/>
        <v>1</v>
      </c>
      <c r="M32" s="46"/>
    </row>
    <row r="33" spans="1:13" x14ac:dyDescent="0.25">
      <c r="A33" s="66">
        <v>20</v>
      </c>
      <c r="B33" s="74" t="s">
        <v>196</v>
      </c>
      <c r="C33" s="75">
        <v>9056</v>
      </c>
      <c r="D33" s="31"/>
      <c r="E33" s="31">
        <f t="shared" si="4"/>
        <v>9056.02</v>
      </c>
      <c r="F33" s="31"/>
      <c r="G33" s="31">
        <v>9056</v>
      </c>
      <c r="H33" s="31"/>
      <c r="I33" s="31"/>
      <c r="J33" s="31"/>
      <c r="K33" s="31">
        <v>0.02</v>
      </c>
      <c r="L33" s="46">
        <f t="shared" si="3"/>
        <v>1.0000022084805653</v>
      </c>
      <c r="M33" s="46"/>
    </row>
    <row r="34" spans="1:13" x14ac:dyDescent="0.25">
      <c r="A34" s="66">
        <v>21</v>
      </c>
      <c r="B34" s="74" t="s">
        <v>197</v>
      </c>
      <c r="C34" s="75">
        <v>7447</v>
      </c>
      <c r="D34" s="31"/>
      <c r="E34" s="31">
        <f t="shared" si="4"/>
        <v>7447.02</v>
      </c>
      <c r="F34" s="31"/>
      <c r="G34" s="31">
        <v>7447</v>
      </c>
      <c r="H34" s="31"/>
      <c r="I34" s="31"/>
      <c r="J34" s="31"/>
      <c r="K34" s="31">
        <v>0.02</v>
      </c>
      <c r="L34" s="46">
        <f t="shared" si="3"/>
        <v>1.0000026856452264</v>
      </c>
      <c r="M34" s="46"/>
    </row>
    <row r="35" spans="1:13" x14ac:dyDescent="0.25">
      <c r="A35" s="66">
        <v>22</v>
      </c>
      <c r="B35" s="74" t="s">
        <v>198</v>
      </c>
      <c r="C35" s="75">
        <v>5627</v>
      </c>
      <c r="D35" s="31"/>
      <c r="E35" s="31">
        <f t="shared" si="4"/>
        <v>5627</v>
      </c>
      <c r="F35" s="31"/>
      <c r="G35" s="31">
        <v>5627</v>
      </c>
      <c r="H35" s="31"/>
      <c r="I35" s="31"/>
      <c r="J35" s="31"/>
      <c r="K35" s="31">
        <v>0</v>
      </c>
      <c r="L35" s="46">
        <f t="shared" si="3"/>
        <v>1</v>
      </c>
      <c r="M35" s="46"/>
    </row>
    <row r="36" spans="1:13" x14ac:dyDescent="0.25">
      <c r="A36" s="66">
        <v>23</v>
      </c>
      <c r="B36" s="44" t="s">
        <v>199</v>
      </c>
      <c r="C36" s="31">
        <v>5558</v>
      </c>
      <c r="D36" s="31"/>
      <c r="E36" s="31">
        <f t="shared" si="4"/>
        <v>5546</v>
      </c>
      <c r="F36" s="31"/>
      <c r="G36" s="31">
        <v>5401</v>
      </c>
      <c r="H36" s="31"/>
      <c r="I36" s="31"/>
      <c r="J36" s="31"/>
      <c r="K36" s="31">
        <v>145</v>
      </c>
      <c r="L36" s="46">
        <f t="shared" si="3"/>
        <v>0.9978409499820079</v>
      </c>
      <c r="M36" s="46"/>
    </row>
    <row r="37" spans="1:13" x14ac:dyDescent="0.25">
      <c r="A37" s="66">
        <v>24</v>
      </c>
      <c r="B37" s="44" t="s">
        <v>200</v>
      </c>
      <c r="C37" s="31">
        <v>4387</v>
      </c>
      <c r="D37" s="31"/>
      <c r="E37" s="31">
        <f t="shared" si="4"/>
        <v>4316</v>
      </c>
      <c r="F37" s="31"/>
      <c r="G37" s="31">
        <v>4316</v>
      </c>
      <c r="H37" s="31"/>
      <c r="I37" s="31"/>
      <c r="J37" s="31"/>
      <c r="K37" s="31"/>
      <c r="L37" s="46">
        <f t="shared" si="3"/>
        <v>0.9838158194666059</v>
      </c>
      <c r="M37" s="46"/>
    </row>
    <row r="38" spans="1:13" x14ac:dyDescent="0.25">
      <c r="A38" s="66">
        <v>25</v>
      </c>
      <c r="B38" s="44" t="s">
        <v>201</v>
      </c>
      <c r="C38" s="31">
        <v>3575</v>
      </c>
      <c r="D38" s="31"/>
      <c r="E38" s="31">
        <f t="shared" si="4"/>
        <v>3563</v>
      </c>
      <c r="F38" s="31"/>
      <c r="G38" s="31">
        <v>3491</v>
      </c>
      <c r="H38" s="31"/>
      <c r="I38" s="31"/>
      <c r="J38" s="31"/>
      <c r="K38" s="31">
        <v>72</v>
      </c>
      <c r="L38" s="46">
        <f t="shared" si="3"/>
        <v>0.99664335664335668</v>
      </c>
      <c r="M38" s="46"/>
    </row>
    <row r="39" spans="1:13" x14ac:dyDescent="0.25">
      <c r="A39" s="66">
        <v>26</v>
      </c>
      <c r="B39" s="44" t="s">
        <v>202</v>
      </c>
      <c r="C39" s="31">
        <v>3749</v>
      </c>
      <c r="D39" s="31"/>
      <c r="E39" s="31">
        <f t="shared" si="4"/>
        <v>3741</v>
      </c>
      <c r="F39" s="31"/>
      <c r="G39" s="31">
        <v>3685</v>
      </c>
      <c r="H39" s="31"/>
      <c r="I39" s="31"/>
      <c r="J39" s="31"/>
      <c r="K39" s="31">
        <v>56</v>
      </c>
      <c r="L39" s="46">
        <f t="shared" si="3"/>
        <v>0.99786609762603362</v>
      </c>
      <c r="M39" s="46"/>
    </row>
    <row r="40" spans="1:13" x14ac:dyDescent="0.25">
      <c r="A40" s="66">
        <v>27</v>
      </c>
      <c r="B40" s="44" t="s">
        <v>203</v>
      </c>
      <c r="C40" s="31">
        <v>4687</v>
      </c>
      <c r="D40" s="31"/>
      <c r="E40" s="31">
        <f t="shared" si="4"/>
        <v>4684</v>
      </c>
      <c r="F40" s="31"/>
      <c r="G40" s="31">
        <v>4499</v>
      </c>
      <c r="H40" s="31"/>
      <c r="I40" s="31"/>
      <c r="J40" s="31"/>
      <c r="K40" s="31">
        <v>185</v>
      </c>
      <c r="L40" s="46">
        <f t="shared" si="3"/>
        <v>0.99935993172605075</v>
      </c>
      <c r="M40" s="46"/>
    </row>
    <row r="41" spans="1:13" x14ac:dyDescent="0.25">
      <c r="A41" s="66">
        <v>28</v>
      </c>
      <c r="B41" s="44" t="s">
        <v>204</v>
      </c>
      <c r="C41" s="31">
        <v>4349</v>
      </c>
      <c r="D41" s="31"/>
      <c r="E41" s="31">
        <f t="shared" si="4"/>
        <v>4330</v>
      </c>
      <c r="F41" s="31"/>
      <c r="G41" s="31">
        <v>4306</v>
      </c>
      <c r="H41" s="31"/>
      <c r="I41" s="31"/>
      <c r="J41" s="31"/>
      <c r="K41" s="31">
        <v>24</v>
      </c>
      <c r="L41" s="46">
        <f t="shared" si="3"/>
        <v>0.99563117958151304</v>
      </c>
      <c r="M41" s="46"/>
    </row>
    <row r="42" spans="1:13" x14ac:dyDescent="0.25">
      <c r="A42" s="66">
        <v>29</v>
      </c>
      <c r="B42" s="44" t="s">
        <v>205</v>
      </c>
      <c r="C42" s="31">
        <v>2298</v>
      </c>
      <c r="D42" s="31"/>
      <c r="E42" s="31">
        <f t="shared" si="4"/>
        <v>2297.2449999999999</v>
      </c>
      <c r="F42" s="31"/>
      <c r="G42" s="31">
        <v>2277</v>
      </c>
      <c r="H42" s="31"/>
      <c r="I42" s="31"/>
      <c r="J42" s="31"/>
      <c r="K42" s="31">
        <v>20.245000000000001</v>
      </c>
      <c r="L42" s="46">
        <f t="shared" si="3"/>
        <v>0.99967145343777197</v>
      </c>
      <c r="M42" s="46"/>
    </row>
    <row r="43" spans="1:13" ht="31.5" x14ac:dyDescent="0.25">
      <c r="A43" s="66">
        <v>30</v>
      </c>
      <c r="B43" s="44" t="s">
        <v>206</v>
      </c>
      <c r="C43" s="31">
        <v>4033</v>
      </c>
      <c r="D43" s="31"/>
      <c r="E43" s="31">
        <f t="shared" si="4"/>
        <v>3901</v>
      </c>
      <c r="F43" s="31"/>
      <c r="G43" s="31">
        <v>3899</v>
      </c>
      <c r="H43" s="31"/>
      <c r="I43" s="31"/>
      <c r="J43" s="31"/>
      <c r="K43" s="31">
        <v>2</v>
      </c>
      <c r="L43" s="46">
        <f t="shared" si="3"/>
        <v>0.96727002231589387</v>
      </c>
      <c r="M43" s="46"/>
    </row>
    <row r="44" spans="1:13" x14ac:dyDescent="0.25">
      <c r="A44" s="66">
        <v>31</v>
      </c>
      <c r="B44" s="44" t="s">
        <v>207</v>
      </c>
      <c r="C44" s="31">
        <v>4981</v>
      </c>
      <c r="D44" s="31"/>
      <c r="E44" s="31">
        <f t="shared" si="4"/>
        <v>4961</v>
      </c>
      <c r="F44" s="31"/>
      <c r="G44" s="31">
        <v>4922</v>
      </c>
      <c r="H44" s="31"/>
      <c r="I44" s="31"/>
      <c r="J44" s="31"/>
      <c r="K44" s="31">
        <v>39</v>
      </c>
      <c r="L44" s="46">
        <f t="shared" si="3"/>
        <v>0.9959847420196748</v>
      </c>
      <c r="M44" s="46"/>
    </row>
    <row r="45" spans="1:13" x14ac:dyDescent="0.25">
      <c r="A45" s="66">
        <v>32</v>
      </c>
      <c r="B45" s="44" t="s">
        <v>208</v>
      </c>
      <c r="C45" s="31">
        <v>1768</v>
      </c>
      <c r="D45" s="31"/>
      <c r="E45" s="31">
        <f t="shared" si="4"/>
        <v>1768</v>
      </c>
      <c r="F45" s="31"/>
      <c r="G45" s="31">
        <v>1768</v>
      </c>
      <c r="H45" s="31"/>
      <c r="I45" s="31"/>
      <c r="J45" s="31"/>
      <c r="K45" s="31">
        <v>0</v>
      </c>
      <c r="L45" s="46">
        <f t="shared" si="3"/>
        <v>1</v>
      </c>
      <c r="M45" s="46"/>
    </row>
    <row r="46" spans="1:13" x14ac:dyDescent="0.25">
      <c r="A46" s="66">
        <v>33</v>
      </c>
      <c r="B46" s="44" t="s">
        <v>209</v>
      </c>
      <c r="C46" s="31">
        <v>4154</v>
      </c>
      <c r="D46" s="31"/>
      <c r="E46" s="31">
        <f t="shared" si="4"/>
        <v>4153.893</v>
      </c>
      <c r="F46" s="31"/>
      <c r="G46" s="31">
        <v>4146</v>
      </c>
      <c r="H46" s="31"/>
      <c r="I46" s="31"/>
      <c r="J46" s="31"/>
      <c r="K46" s="31">
        <v>7.8929999999999998</v>
      </c>
      <c r="L46" s="46">
        <f t="shared" si="3"/>
        <v>0.99997424169475202</v>
      </c>
      <c r="M46" s="46"/>
    </row>
    <row r="47" spans="1:13" x14ac:dyDescent="0.25">
      <c r="A47" s="66">
        <v>34</v>
      </c>
      <c r="B47" s="44" t="s">
        <v>210</v>
      </c>
      <c r="C47" s="31">
        <v>3294</v>
      </c>
      <c r="D47" s="31"/>
      <c r="E47" s="31">
        <f t="shared" si="4"/>
        <v>3294.0210000000002</v>
      </c>
      <c r="F47" s="31"/>
      <c r="G47" s="31">
        <v>3259</v>
      </c>
      <c r="H47" s="31"/>
      <c r="I47" s="31"/>
      <c r="J47" s="31"/>
      <c r="K47" s="31">
        <v>35.021000000000001</v>
      </c>
      <c r="L47" s="46">
        <f t="shared" si="3"/>
        <v>1.0000063752276867</v>
      </c>
      <c r="M47" s="46"/>
    </row>
    <row r="48" spans="1:13" x14ac:dyDescent="0.25">
      <c r="A48" s="66">
        <v>35</v>
      </c>
      <c r="B48" s="44" t="s">
        <v>211</v>
      </c>
      <c r="C48" s="31">
        <v>2698</v>
      </c>
      <c r="D48" s="31"/>
      <c r="E48" s="31">
        <f t="shared" si="4"/>
        <v>2688</v>
      </c>
      <c r="F48" s="31"/>
      <c r="G48" s="31">
        <v>2665</v>
      </c>
      <c r="H48" s="31"/>
      <c r="I48" s="31"/>
      <c r="J48" s="31"/>
      <c r="K48" s="31">
        <v>23</v>
      </c>
      <c r="L48" s="46">
        <f t="shared" si="3"/>
        <v>0.99629355077835435</v>
      </c>
      <c r="M48" s="46"/>
    </row>
    <row r="49" spans="1:13" x14ac:dyDescent="0.25">
      <c r="A49" s="66">
        <v>36</v>
      </c>
      <c r="B49" s="44" t="s">
        <v>212</v>
      </c>
      <c r="C49" s="31">
        <v>3573</v>
      </c>
      <c r="D49" s="31"/>
      <c r="E49" s="31">
        <f>F49+G49+H49+K49</f>
        <v>3569</v>
      </c>
      <c r="F49" s="31"/>
      <c r="G49" s="31">
        <v>3546</v>
      </c>
      <c r="H49" s="31"/>
      <c r="I49" s="31"/>
      <c r="J49" s="31"/>
      <c r="K49" s="31">
        <v>23</v>
      </c>
      <c r="L49" s="46">
        <f t="shared" si="3"/>
        <v>0.99888049258326339</v>
      </c>
      <c r="M49" s="46"/>
    </row>
    <row r="50" spans="1:13" x14ac:dyDescent="0.25">
      <c r="A50" s="66">
        <v>37</v>
      </c>
      <c r="B50" s="44" t="s">
        <v>213</v>
      </c>
      <c r="C50" s="31">
        <v>2748</v>
      </c>
      <c r="D50" s="31"/>
      <c r="E50" s="31">
        <f t="shared" si="4"/>
        <v>2735</v>
      </c>
      <c r="F50" s="31"/>
      <c r="G50" s="31">
        <v>2712</v>
      </c>
      <c r="H50" s="31"/>
      <c r="I50" s="31"/>
      <c r="J50" s="31"/>
      <c r="K50" s="31">
        <v>23</v>
      </c>
      <c r="L50" s="46">
        <f t="shared" si="3"/>
        <v>0.99526928675400295</v>
      </c>
      <c r="M50" s="46"/>
    </row>
    <row r="51" spans="1:13" x14ac:dyDescent="0.25">
      <c r="A51" s="66">
        <v>38</v>
      </c>
      <c r="B51" s="44" t="s">
        <v>214</v>
      </c>
      <c r="C51" s="31">
        <v>4084</v>
      </c>
      <c r="D51" s="31"/>
      <c r="E51" s="31">
        <f t="shared" si="4"/>
        <v>4070</v>
      </c>
      <c r="F51" s="31"/>
      <c r="G51" s="31">
        <v>4070</v>
      </c>
      <c r="H51" s="31"/>
      <c r="I51" s="31"/>
      <c r="J51" s="31"/>
      <c r="K51" s="31"/>
      <c r="L51" s="46">
        <f t="shared" si="3"/>
        <v>0.99657198824681681</v>
      </c>
      <c r="M51" s="46"/>
    </row>
    <row r="52" spans="1:13" x14ac:dyDescent="0.25">
      <c r="A52" s="66">
        <v>39</v>
      </c>
      <c r="B52" s="44" t="s">
        <v>215</v>
      </c>
      <c r="C52" s="31">
        <v>4624</v>
      </c>
      <c r="D52" s="31"/>
      <c r="E52" s="31">
        <f t="shared" si="4"/>
        <v>4609</v>
      </c>
      <c r="F52" s="31"/>
      <c r="G52" s="31">
        <v>4603</v>
      </c>
      <c r="H52" s="31"/>
      <c r="I52" s="31"/>
      <c r="J52" s="31"/>
      <c r="K52" s="31">
        <v>6</v>
      </c>
      <c r="L52" s="46">
        <f t="shared" si="3"/>
        <v>0.99675605536332179</v>
      </c>
      <c r="M52" s="46"/>
    </row>
    <row r="53" spans="1:13" x14ac:dyDescent="0.25">
      <c r="A53" s="66">
        <v>40</v>
      </c>
      <c r="B53" s="44" t="s">
        <v>216</v>
      </c>
      <c r="C53" s="31">
        <v>4504</v>
      </c>
      <c r="D53" s="31"/>
      <c r="E53" s="31">
        <f t="shared" si="4"/>
        <v>4413</v>
      </c>
      <c r="F53" s="31"/>
      <c r="G53" s="31">
        <v>4364</v>
      </c>
      <c r="H53" s="31"/>
      <c r="I53" s="31"/>
      <c r="J53" s="31"/>
      <c r="K53" s="31">
        <v>49</v>
      </c>
      <c r="L53" s="46">
        <f t="shared" si="3"/>
        <v>0.97979573712255774</v>
      </c>
      <c r="M53" s="46"/>
    </row>
    <row r="54" spans="1:13" x14ac:dyDescent="0.25">
      <c r="A54" s="66">
        <v>41</v>
      </c>
      <c r="B54" s="44" t="s">
        <v>217</v>
      </c>
      <c r="C54" s="31">
        <v>2708</v>
      </c>
      <c r="D54" s="31"/>
      <c r="E54" s="31">
        <f t="shared" si="4"/>
        <v>2692</v>
      </c>
      <c r="F54" s="31"/>
      <c r="G54" s="31">
        <v>2692</v>
      </c>
      <c r="H54" s="31"/>
      <c r="I54" s="31"/>
      <c r="J54" s="31"/>
      <c r="K54" s="31"/>
      <c r="L54" s="46">
        <f t="shared" si="3"/>
        <v>0.99409158050221569</v>
      </c>
      <c r="M54" s="46"/>
    </row>
    <row r="55" spans="1:13" x14ac:dyDescent="0.25">
      <c r="A55" s="66">
        <v>42</v>
      </c>
      <c r="B55" s="44" t="s">
        <v>218</v>
      </c>
      <c r="C55" s="31">
        <v>2938</v>
      </c>
      <c r="D55" s="31"/>
      <c r="E55" s="31">
        <f t="shared" si="4"/>
        <v>2937.6550000000002</v>
      </c>
      <c r="F55" s="31"/>
      <c r="G55" s="31">
        <v>2926</v>
      </c>
      <c r="H55" s="31"/>
      <c r="I55" s="31"/>
      <c r="J55" s="31"/>
      <c r="K55" s="31">
        <v>11.654999999999999</v>
      </c>
      <c r="L55" s="46">
        <f t="shared" si="3"/>
        <v>0.9998825731790334</v>
      </c>
      <c r="M55" s="46"/>
    </row>
    <row r="56" spans="1:13" x14ac:dyDescent="0.25">
      <c r="A56" s="66">
        <v>43</v>
      </c>
      <c r="B56" s="44" t="s">
        <v>219</v>
      </c>
      <c r="C56" s="31">
        <v>2746</v>
      </c>
      <c r="D56" s="31"/>
      <c r="E56" s="31">
        <f t="shared" si="4"/>
        <v>2742</v>
      </c>
      <c r="F56" s="31"/>
      <c r="G56" s="31">
        <v>2715</v>
      </c>
      <c r="H56" s="31"/>
      <c r="I56" s="31"/>
      <c r="J56" s="31"/>
      <c r="K56" s="31">
        <v>27</v>
      </c>
      <c r="L56" s="46">
        <f t="shared" si="3"/>
        <v>0.9985433357611071</v>
      </c>
      <c r="M56" s="46"/>
    </row>
    <row r="57" spans="1:13" x14ac:dyDescent="0.25">
      <c r="A57" s="66">
        <v>44</v>
      </c>
      <c r="B57" s="44" t="s">
        <v>220</v>
      </c>
      <c r="C57" s="31">
        <v>3168</v>
      </c>
      <c r="D57" s="31"/>
      <c r="E57" s="31">
        <f t="shared" si="4"/>
        <v>3157.3139999999999</v>
      </c>
      <c r="F57" s="31"/>
      <c r="G57" s="31">
        <v>3130</v>
      </c>
      <c r="H57" s="31"/>
      <c r="I57" s="31"/>
      <c r="J57" s="31"/>
      <c r="K57" s="31">
        <v>27.314</v>
      </c>
      <c r="L57" s="46">
        <f t="shared" si="3"/>
        <v>0.99662689393939385</v>
      </c>
      <c r="M57" s="46"/>
    </row>
    <row r="58" spans="1:13" x14ac:dyDescent="0.25">
      <c r="A58" s="66">
        <v>45</v>
      </c>
      <c r="B58" s="44" t="s">
        <v>221</v>
      </c>
      <c r="C58" s="31">
        <v>6663</v>
      </c>
      <c r="D58" s="31"/>
      <c r="E58" s="31">
        <f t="shared" si="4"/>
        <v>6655</v>
      </c>
      <c r="F58" s="31"/>
      <c r="G58" s="31">
        <v>6553</v>
      </c>
      <c r="H58" s="31"/>
      <c r="I58" s="31"/>
      <c r="J58" s="31"/>
      <c r="K58" s="31">
        <v>102</v>
      </c>
      <c r="L58" s="46">
        <f t="shared" si="3"/>
        <v>0.99879933963680023</v>
      </c>
      <c r="M58" s="46"/>
    </row>
    <row r="59" spans="1:13" x14ac:dyDescent="0.25">
      <c r="A59" s="66">
        <v>46</v>
      </c>
      <c r="B59" s="44" t="s">
        <v>222</v>
      </c>
      <c r="C59" s="31">
        <v>6024</v>
      </c>
      <c r="D59" s="31"/>
      <c r="E59" s="31">
        <f t="shared" si="4"/>
        <v>6023.9070000000002</v>
      </c>
      <c r="F59" s="31"/>
      <c r="G59" s="31">
        <v>6000</v>
      </c>
      <c r="H59" s="31"/>
      <c r="I59" s="31"/>
      <c r="J59" s="31"/>
      <c r="K59" s="31">
        <v>23.907</v>
      </c>
      <c r="L59" s="46">
        <f t="shared" si="3"/>
        <v>0.99998456175298811</v>
      </c>
      <c r="M59" s="46"/>
    </row>
    <row r="60" spans="1:13" x14ac:dyDescent="0.25">
      <c r="A60" s="66">
        <v>47</v>
      </c>
      <c r="B60" s="44" t="s">
        <v>223</v>
      </c>
      <c r="C60" s="31">
        <v>10500</v>
      </c>
      <c r="D60" s="31"/>
      <c r="E60" s="31">
        <f t="shared" si="4"/>
        <v>10490</v>
      </c>
      <c r="F60" s="31"/>
      <c r="G60" s="31">
        <v>10428</v>
      </c>
      <c r="H60" s="31"/>
      <c r="I60" s="31"/>
      <c r="J60" s="31"/>
      <c r="K60" s="31">
        <v>62</v>
      </c>
      <c r="L60" s="46">
        <f t="shared" si="3"/>
        <v>0.99904761904761907</v>
      </c>
      <c r="M60" s="46"/>
    </row>
    <row r="61" spans="1:13" x14ac:dyDescent="0.25">
      <c r="A61" s="66">
        <v>48</v>
      </c>
      <c r="B61" s="44" t="s">
        <v>224</v>
      </c>
      <c r="C61" s="31">
        <v>6628</v>
      </c>
      <c r="D61" s="31"/>
      <c r="E61" s="31">
        <f t="shared" si="4"/>
        <v>6627.7359999999999</v>
      </c>
      <c r="F61" s="31"/>
      <c r="G61" s="31">
        <v>6553</v>
      </c>
      <c r="H61" s="31"/>
      <c r="I61" s="31"/>
      <c r="J61" s="31"/>
      <c r="K61" s="31">
        <v>74.736000000000004</v>
      </c>
      <c r="L61" s="46">
        <f t="shared" si="3"/>
        <v>0.99996016898008444</v>
      </c>
      <c r="M61" s="46"/>
    </row>
    <row r="62" spans="1:13" x14ac:dyDescent="0.25">
      <c r="A62" s="66">
        <v>49</v>
      </c>
      <c r="B62" s="74" t="s">
        <v>225</v>
      </c>
      <c r="C62" s="75">
        <v>7180</v>
      </c>
      <c r="D62" s="31"/>
      <c r="E62" s="31">
        <f t="shared" si="4"/>
        <v>7180</v>
      </c>
      <c r="F62" s="31"/>
      <c r="G62" s="31">
        <v>7180</v>
      </c>
      <c r="H62" s="31"/>
      <c r="I62" s="31"/>
      <c r="J62" s="31"/>
      <c r="K62" s="31"/>
      <c r="L62" s="46">
        <f t="shared" si="3"/>
        <v>1</v>
      </c>
      <c r="M62" s="46"/>
    </row>
    <row r="63" spans="1:13" x14ac:dyDescent="0.25">
      <c r="A63" s="66">
        <v>50</v>
      </c>
      <c r="B63" s="44" t="s">
        <v>226</v>
      </c>
      <c r="C63" s="31">
        <v>6236</v>
      </c>
      <c r="D63" s="31"/>
      <c r="E63" s="31">
        <f t="shared" si="4"/>
        <v>6236.2641999999996</v>
      </c>
      <c r="F63" s="31"/>
      <c r="G63" s="31">
        <v>6209</v>
      </c>
      <c r="H63" s="31"/>
      <c r="I63" s="31"/>
      <c r="J63" s="31"/>
      <c r="K63" s="31">
        <v>27.264199999999999</v>
      </c>
      <c r="L63" s="46">
        <f t="shared" si="3"/>
        <v>1.0000423669018601</v>
      </c>
      <c r="M63" s="46"/>
    </row>
    <row r="64" spans="1:13" x14ac:dyDescent="0.25">
      <c r="A64" s="66">
        <v>51</v>
      </c>
      <c r="B64" s="44" t="s">
        <v>261</v>
      </c>
      <c r="C64" s="31">
        <v>6310</v>
      </c>
      <c r="D64" s="31"/>
      <c r="E64" s="31">
        <f t="shared" si="4"/>
        <v>6222</v>
      </c>
      <c r="F64" s="31"/>
      <c r="G64" s="31">
        <v>6070</v>
      </c>
      <c r="H64" s="31"/>
      <c r="I64" s="31"/>
      <c r="J64" s="31"/>
      <c r="K64" s="31">
        <v>152</v>
      </c>
      <c r="L64" s="46">
        <f t="shared" si="3"/>
        <v>0.98605388272583205</v>
      </c>
      <c r="M64" s="46"/>
    </row>
    <row r="65" spans="1:13" x14ac:dyDescent="0.25">
      <c r="A65" s="66">
        <v>52</v>
      </c>
      <c r="B65" s="44" t="s">
        <v>227</v>
      </c>
      <c r="C65" s="31">
        <v>3414</v>
      </c>
      <c r="D65" s="31"/>
      <c r="E65" s="31">
        <f t="shared" si="4"/>
        <v>3402</v>
      </c>
      <c r="F65" s="31"/>
      <c r="G65" s="31">
        <v>3402</v>
      </c>
      <c r="H65" s="31"/>
      <c r="I65" s="31"/>
      <c r="J65" s="31"/>
      <c r="K65" s="31">
        <v>0</v>
      </c>
      <c r="L65" s="46">
        <f t="shared" si="3"/>
        <v>0.99648506151142358</v>
      </c>
      <c r="M65" s="46"/>
    </row>
    <row r="66" spans="1:13" x14ac:dyDescent="0.25">
      <c r="A66" s="66">
        <v>53</v>
      </c>
      <c r="B66" s="44" t="s">
        <v>228</v>
      </c>
      <c r="C66" s="31">
        <v>5212</v>
      </c>
      <c r="D66" s="31"/>
      <c r="E66" s="31">
        <f t="shared" si="4"/>
        <v>5142</v>
      </c>
      <c r="F66" s="31"/>
      <c r="G66" s="31">
        <v>5107</v>
      </c>
      <c r="H66" s="31"/>
      <c r="I66" s="31"/>
      <c r="J66" s="31"/>
      <c r="K66" s="31">
        <v>35</v>
      </c>
      <c r="L66" s="46">
        <f t="shared" si="3"/>
        <v>0.98656945510360705</v>
      </c>
      <c r="M66" s="46"/>
    </row>
    <row r="67" spans="1:13" x14ac:dyDescent="0.25">
      <c r="A67" s="66">
        <v>54</v>
      </c>
      <c r="B67" s="44" t="s">
        <v>229</v>
      </c>
      <c r="C67" s="31">
        <v>5211</v>
      </c>
      <c r="D67" s="31"/>
      <c r="E67" s="31">
        <f t="shared" si="4"/>
        <v>5210.7709999999997</v>
      </c>
      <c r="F67" s="31"/>
      <c r="G67" s="31">
        <v>5040</v>
      </c>
      <c r="H67" s="31"/>
      <c r="I67" s="31"/>
      <c r="J67" s="31"/>
      <c r="K67" s="31">
        <v>170.77099999999999</v>
      </c>
      <c r="L67" s="46">
        <f t="shared" si="3"/>
        <v>0.99995605450009595</v>
      </c>
      <c r="M67" s="46"/>
    </row>
    <row r="68" spans="1:13" x14ac:dyDescent="0.25">
      <c r="A68" s="66">
        <v>55</v>
      </c>
      <c r="B68" s="44" t="s">
        <v>230</v>
      </c>
      <c r="C68" s="31">
        <v>19489</v>
      </c>
      <c r="D68" s="31"/>
      <c r="E68" s="31">
        <f t="shared" si="4"/>
        <v>19489.808048999999</v>
      </c>
      <c r="F68" s="31"/>
      <c r="G68" s="31">
        <v>19134</v>
      </c>
      <c r="H68" s="31"/>
      <c r="I68" s="31"/>
      <c r="J68" s="31"/>
      <c r="K68" s="31">
        <v>355.80804899999998</v>
      </c>
      <c r="L68" s="46">
        <f t="shared" si="3"/>
        <v>1.0000414617989635</v>
      </c>
      <c r="M68" s="46"/>
    </row>
    <row r="69" spans="1:13" ht="31.5" x14ac:dyDescent="0.25">
      <c r="A69" s="66">
        <v>56</v>
      </c>
      <c r="B69" s="44" t="s">
        <v>231</v>
      </c>
      <c r="C69" s="31">
        <v>25082</v>
      </c>
      <c r="D69" s="31"/>
      <c r="E69" s="31">
        <f t="shared" si="4"/>
        <v>25081.9</v>
      </c>
      <c r="F69" s="31"/>
      <c r="G69" s="31">
        <v>25001</v>
      </c>
      <c r="H69" s="31"/>
      <c r="I69" s="31"/>
      <c r="J69" s="31"/>
      <c r="K69" s="31">
        <v>80.900000000000006</v>
      </c>
      <c r="L69" s="46">
        <f t="shared" si="3"/>
        <v>0.99999601307710717</v>
      </c>
      <c r="M69" s="46"/>
    </row>
    <row r="70" spans="1:13" x14ac:dyDescent="0.25">
      <c r="A70" s="66">
        <v>57</v>
      </c>
      <c r="B70" s="44" t="s">
        <v>232</v>
      </c>
      <c r="C70" s="31">
        <v>3960</v>
      </c>
      <c r="D70" s="31"/>
      <c r="E70" s="31">
        <f t="shared" si="4"/>
        <v>3960</v>
      </c>
      <c r="F70" s="31"/>
      <c r="G70" s="31">
        <v>3780</v>
      </c>
      <c r="H70" s="31"/>
      <c r="I70" s="31"/>
      <c r="J70" s="31"/>
      <c r="K70" s="31">
        <v>180</v>
      </c>
      <c r="L70" s="46">
        <f t="shared" si="3"/>
        <v>1</v>
      </c>
      <c r="M70" s="46"/>
    </row>
    <row r="71" spans="1:13" x14ac:dyDescent="0.25">
      <c r="A71" s="66">
        <v>58</v>
      </c>
      <c r="B71" s="74" t="s">
        <v>180</v>
      </c>
      <c r="C71" s="75">
        <v>330</v>
      </c>
      <c r="D71" s="31"/>
      <c r="E71" s="31">
        <f t="shared" si="4"/>
        <v>330</v>
      </c>
      <c r="F71" s="31"/>
      <c r="G71" s="31">
        <v>330</v>
      </c>
      <c r="H71" s="31"/>
      <c r="I71" s="31"/>
      <c r="J71" s="31"/>
      <c r="K71" s="31"/>
      <c r="L71" s="46">
        <f t="shared" si="3"/>
        <v>1</v>
      </c>
      <c r="M71" s="46"/>
    </row>
    <row r="72" spans="1:13" ht="47.25" x14ac:dyDescent="0.25">
      <c r="A72" s="66">
        <v>59</v>
      </c>
      <c r="B72" s="74" t="s">
        <v>233</v>
      </c>
      <c r="C72" s="75">
        <v>70</v>
      </c>
      <c r="D72" s="31"/>
      <c r="E72" s="31">
        <f t="shared" si="4"/>
        <v>70</v>
      </c>
      <c r="F72" s="31"/>
      <c r="G72" s="31">
        <v>70</v>
      </c>
      <c r="H72" s="31"/>
      <c r="I72" s="31"/>
      <c r="J72" s="31"/>
      <c r="K72" s="31"/>
      <c r="L72" s="46">
        <f t="shared" si="3"/>
        <v>1</v>
      </c>
      <c r="M72" s="46"/>
    </row>
    <row r="73" spans="1:13" x14ac:dyDescent="0.25">
      <c r="A73" s="66">
        <v>60</v>
      </c>
      <c r="B73" s="74" t="s">
        <v>234</v>
      </c>
      <c r="C73" s="75">
        <v>13152</v>
      </c>
      <c r="D73" s="31"/>
      <c r="E73" s="31">
        <f t="shared" si="4"/>
        <v>13100</v>
      </c>
      <c r="F73" s="31"/>
      <c r="G73" s="31">
        <v>13100</v>
      </c>
      <c r="H73" s="31"/>
      <c r="I73" s="31"/>
      <c r="J73" s="31"/>
      <c r="K73" s="31"/>
      <c r="L73" s="46">
        <f t="shared" si="3"/>
        <v>0.99604622871046233</v>
      </c>
      <c r="M73" s="46"/>
    </row>
    <row r="74" spans="1:13" x14ac:dyDescent="0.25">
      <c r="A74" s="66">
        <v>61</v>
      </c>
      <c r="B74" s="74" t="s">
        <v>235</v>
      </c>
      <c r="C74" s="75">
        <v>1725</v>
      </c>
      <c r="D74" s="31"/>
      <c r="E74" s="31">
        <f t="shared" si="4"/>
        <v>1725</v>
      </c>
      <c r="F74" s="31"/>
      <c r="G74" s="31">
        <v>1725</v>
      </c>
      <c r="H74" s="31"/>
      <c r="I74" s="31"/>
      <c r="J74" s="31"/>
      <c r="K74" s="31"/>
      <c r="L74" s="46">
        <f t="shared" si="3"/>
        <v>1</v>
      </c>
      <c r="M74" s="46"/>
    </row>
    <row r="75" spans="1:13" x14ac:dyDescent="0.25">
      <c r="A75" s="66">
        <v>62</v>
      </c>
      <c r="B75" s="74" t="s">
        <v>236</v>
      </c>
      <c r="C75" s="75">
        <v>1861</v>
      </c>
      <c r="D75" s="31"/>
      <c r="E75" s="31">
        <f t="shared" si="4"/>
        <v>1861</v>
      </c>
      <c r="F75" s="31"/>
      <c r="G75" s="31">
        <v>1861</v>
      </c>
      <c r="H75" s="31"/>
      <c r="I75" s="31"/>
      <c r="J75" s="31"/>
      <c r="K75" s="31"/>
      <c r="L75" s="46">
        <f t="shared" si="3"/>
        <v>1</v>
      </c>
      <c r="M75" s="46"/>
    </row>
    <row r="76" spans="1:13" x14ac:dyDescent="0.25">
      <c r="A76" s="66">
        <v>63</v>
      </c>
      <c r="B76" s="74" t="s">
        <v>237</v>
      </c>
      <c r="C76" s="75">
        <v>473</v>
      </c>
      <c r="D76" s="31"/>
      <c r="E76" s="31">
        <f t="shared" si="4"/>
        <v>473</v>
      </c>
      <c r="F76" s="31"/>
      <c r="G76" s="31">
        <v>473</v>
      </c>
      <c r="H76" s="31"/>
      <c r="I76" s="31"/>
      <c r="J76" s="31"/>
      <c r="K76" s="31"/>
      <c r="L76" s="46">
        <f t="shared" si="3"/>
        <v>1</v>
      </c>
      <c r="M76" s="46"/>
    </row>
    <row r="77" spans="1:13" x14ac:dyDescent="0.25">
      <c r="A77" s="66">
        <v>64</v>
      </c>
      <c r="B77" s="74" t="s">
        <v>238</v>
      </c>
      <c r="C77" s="75">
        <v>1153</v>
      </c>
      <c r="D77" s="31"/>
      <c r="E77" s="31">
        <f t="shared" si="4"/>
        <v>1153</v>
      </c>
      <c r="F77" s="31"/>
      <c r="G77" s="31">
        <v>1153</v>
      </c>
      <c r="H77" s="31"/>
      <c r="I77" s="31"/>
      <c r="J77" s="31"/>
      <c r="K77" s="31"/>
      <c r="L77" s="46">
        <f t="shared" si="3"/>
        <v>1</v>
      </c>
      <c r="M77" s="46"/>
    </row>
    <row r="78" spans="1:13" x14ac:dyDescent="0.25">
      <c r="A78" s="66">
        <v>65</v>
      </c>
      <c r="B78" s="74" t="s">
        <v>239</v>
      </c>
      <c r="C78" s="75">
        <v>915</v>
      </c>
      <c r="D78" s="31"/>
      <c r="E78" s="31">
        <f t="shared" si="4"/>
        <v>914</v>
      </c>
      <c r="F78" s="31"/>
      <c r="G78" s="31">
        <v>914</v>
      </c>
      <c r="H78" s="31"/>
      <c r="I78" s="31"/>
      <c r="J78" s="31"/>
      <c r="K78" s="31"/>
      <c r="L78" s="46">
        <f t="shared" si="3"/>
        <v>0.99890710382513659</v>
      </c>
      <c r="M78" s="46"/>
    </row>
    <row r="79" spans="1:13" x14ac:dyDescent="0.25">
      <c r="A79" s="66">
        <v>66</v>
      </c>
      <c r="B79" s="74" t="s">
        <v>240</v>
      </c>
      <c r="C79" s="75">
        <v>437</v>
      </c>
      <c r="D79" s="31"/>
      <c r="E79" s="31">
        <f t="shared" si="4"/>
        <v>437</v>
      </c>
      <c r="F79" s="31"/>
      <c r="G79" s="31">
        <v>437</v>
      </c>
      <c r="H79" s="31"/>
      <c r="I79" s="31"/>
      <c r="J79" s="31"/>
      <c r="K79" s="31"/>
      <c r="L79" s="46">
        <f t="shared" ref="L79:L99" si="5">E79/C79</f>
        <v>1</v>
      </c>
      <c r="M79" s="46"/>
    </row>
    <row r="80" spans="1:13" x14ac:dyDescent="0.25">
      <c r="A80" s="66">
        <v>67</v>
      </c>
      <c r="B80" s="74" t="s">
        <v>241</v>
      </c>
      <c r="C80" s="75">
        <v>31</v>
      </c>
      <c r="D80" s="31"/>
      <c r="E80" s="31">
        <f t="shared" ref="E80:E102" si="6">F80+G80+H80+K80</f>
        <v>31</v>
      </c>
      <c r="F80" s="31"/>
      <c r="G80" s="31">
        <v>31</v>
      </c>
      <c r="H80" s="31"/>
      <c r="I80" s="31"/>
      <c r="J80" s="31"/>
      <c r="K80" s="31"/>
      <c r="L80" s="46">
        <f t="shared" si="5"/>
        <v>1</v>
      </c>
      <c r="M80" s="46"/>
    </row>
    <row r="81" spans="1:15" x14ac:dyDescent="0.25">
      <c r="A81" s="66">
        <v>68</v>
      </c>
      <c r="B81" s="74" t="s">
        <v>245</v>
      </c>
      <c r="C81" s="75">
        <v>10</v>
      </c>
      <c r="D81" s="31"/>
      <c r="E81" s="31">
        <f t="shared" si="6"/>
        <v>10</v>
      </c>
      <c r="F81" s="31"/>
      <c r="G81" s="31">
        <v>10</v>
      </c>
      <c r="H81" s="31"/>
      <c r="I81" s="31"/>
      <c r="J81" s="31"/>
      <c r="K81" s="31"/>
      <c r="L81" s="46">
        <f t="shared" si="5"/>
        <v>1</v>
      </c>
      <c r="M81" s="46"/>
    </row>
    <row r="82" spans="1:15" x14ac:dyDescent="0.25">
      <c r="A82" s="66">
        <v>69</v>
      </c>
      <c r="B82" s="74" t="s">
        <v>246</v>
      </c>
      <c r="C82" s="75">
        <v>51</v>
      </c>
      <c r="D82" s="31"/>
      <c r="E82" s="31">
        <f t="shared" si="6"/>
        <v>51</v>
      </c>
      <c r="F82" s="31"/>
      <c r="G82" s="31">
        <v>51</v>
      </c>
      <c r="H82" s="31"/>
      <c r="I82" s="31"/>
      <c r="J82" s="31"/>
      <c r="K82" s="31"/>
      <c r="L82" s="46">
        <f t="shared" si="5"/>
        <v>1</v>
      </c>
      <c r="M82" s="46"/>
    </row>
    <row r="83" spans="1:15" x14ac:dyDescent="0.25">
      <c r="A83" s="66">
        <v>70</v>
      </c>
      <c r="B83" s="74" t="s">
        <v>247</v>
      </c>
      <c r="C83" s="75">
        <v>60</v>
      </c>
      <c r="D83" s="31"/>
      <c r="E83" s="31">
        <f t="shared" si="6"/>
        <v>60</v>
      </c>
      <c r="F83" s="31"/>
      <c r="G83" s="31">
        <v>60</v>
      </c>
      <c r="H83" s="31"/>
      <c r="I83" s="31"/>
      <c r="J83" s="31"/>
      <c r="K83" s="31"/>
      <c r="L83" s="46">
        <f t="shared" si="5"/>
        <v>1</v>
      </c>
      <c r="M83" s="46"/>
    </row>
    <row r="84" spans="1:15" x14ac:dyDescent="0.25">
      <c r="A84" s="66">
        <v>71</v>
      </c>
      <c r="B84" s="74" t="s">
        <v>248</v>
      </c>
      <c r="C84" s="75">
        <v>305</v>
      </c>
      <c r="D84" s="31"/>
      <c r="E84" s="31">
        <f t="shared" si="6"/>
        <v>270</v>
      </c>
      <c r="F84" s="31"/>
      <c r="G84" s="31">
        <v>270</v>
      </c>
      <c r="H84" s="31"/>
      <c r="I84" s="31"/>
      <c r="J84" s="31"/>
      <c r="K84" s="31"/>
      <c r="L84" s="46">
        <f t="shared" si="5"/>
        <v>0.88524590163934425</v>
      </c>
      <c r="M84" s="46"/>
    </row>
    <row r="85" spans="1:15" x14ac:dyDescent="0.25">
      <c r="A85" s="66">
        <v>72</v>
      </c>
      <c r="B85" s="74" t="s">
        <v>249</v>
      </c>
      <c r="C85" s="75">
        <v>34</v>
      </c>
      <c r="D85" s="31"/>
      <c r="E85" s="31">
        <f t="shared" si="6"/>
        <v>34</v>
      </c>
      <c r="F85" s="31"/>
      <c r="G85" s="31">
        <v>34</v>
      </c>
      <c r="H85" s="31"/>
      <c r="I85" s="31"/>
      <c r="J85" s="31"/>
      <c r="K85" s="31"/>
      <c r="L85" s="46">
        <f t="shared" si="5"/>
        <v>1</v>
      </c>
      <c r="M85" s="46"/>
    </row>
    <row r="86" spans="1:15" ht="31.5" x14ac:dyDescent="0.25">
      <c r="A86" s="66">
        <v>73</v>
      </c>
      <c r="B86" s="74" t="s">
        <v>250</v>
      </c>
      <c r="C86" s="75">
        <v>85</v>
      </c>
      <c r="D86" s="31"/>
      <c r="E86" s="31">
        <f t="shared" si="6"/>
        <v>85</v>
      </c>
      <c r="F86" s="31"/>
      <c r="G86" s="31">
        <v>85</v>
      </c>
      <c r="H86" s="31"/>
      <c r="I86" s="31"/>
      <c r="J86" s="31"/>
      <c r="K86" s="31"/>
      <c r="L86" s="46">
        <f t="shared" si="5"/>
        <v>1</v>
      </c>
      <c r="M86" s="46"/>
    </row>
    <row r="87" spans="1:15" ht="31.5" x14ac:dyDescent="0.25">
      <c r="A87" s="66">
        <v>74</v>
      </c>
      <c r="B87" s="74" t="s">
        <v>251</v>
      </c>
      <c r="C87" s="75">
        <v>148</v>
      </c>
      <c r="D87" s="36"/>
      <c r="E87" s="31">
        <f t="shared" si="6"/>
        <v>148</v>
      </c>
      <c r="F87" s="36"/>
      <c r="G87" s="31">
        <v>148</v>
      </c>
      <c r="H87" s="36"/>
      <c r="I87" s="36"/>
      <c r="J87" s="36"/>
      <c r="K87" s="31"/>
      <c r="L87" s="46">
        <f t="shared" si="5"/>
        <v>1</v>
      </c>
      <c r="M87" s="46"/>
    </row>
    <row r="88" spans="1:15" x14ac:dyDescent="0.25">
      <c r="A88" s="66">
        <v>75</v>
      </c>
      <c r="B88" s="74" t="s">
        <v>252</v>
      </c>
      <c r="C88" s="75">
        <v>2651</v>
      </c>
      <c r="D88" s="36"/>
      <c r="E88" s="31">
        <f t="shared" si="6"/>
        <v>2651</v>
      </c>
      <c r="F88" s="36"/>
      <c r="G88" s="31">
        <v>2651</v>
      </c>
      <c r="H88" s="36"/>
      <c r="I88" s="36"/>
      <c r="J88" s="36"/>
      <c r="K88" s="31"/>
      <c r="L88" s="46">
        <f t="shared" si="5"/>
        <v>1</v>
      </c>
      <c r="M88" s="46"/>
    </row>
    <row r="89" spans="1:15" x14ac:dyDescent="0.25">
      <c r="A89" s="66">
        <v>76</v>
      </c>
      <c r="B89" s="74" t="s">
        <v>253</v>
      </c>
      <c r="C89" s="75">
        <v>459</v>
      </c>
      <c r="D89" s="36"/>
      <c r="E89" s="31">
        <f t="shared" si="6"/>
        <v>459</v>
      </c>
      <c r="F89" s="36"/>
      <c r="G89" s="31">
        <v>459</v>
      </c>
      <c r="H89" s="36"/>
      <c r="I89" s="36"/>
      <c r="J89" s="36"/>
      <c r="K89" s="31"/>
      <c r="L89" s="46">
        <f t="shared" si="5"/>
        <v>1</v>
      </c>
      <c r="M89" s="46"/>
    </row>
    <row r="90" spans="1:15" x14ac:dyDescent="0.25">
      <c r="A90" s="66">
        <v>77</v>
      </c>
      <c r="B90" s="74" t="s">
        <v>254</v>
      </c>
      <c r="C90" s="75">
        <v>297</v>
      </c>
      <c r="D90" s="31"/>
      <c r="E90" s="31">
        <f t="shared" si="6"/>
        <v>297</v>
      </c>
      <c r="F90" s="31"/>
      <c r="G90" s="31">
        <v>297</v>
      </c>
      <c r="H90" s="31"/>
      <c r="I90" s="31"/>
      <c r="J90" s="31"/>
      <c r="K90" s="31"/>
      <c r="L90" s="46">
        <f t="shared" si="5"/>
        <v>1</v>
      </c>
      <c r="M90" s="46"/>
    </row>
    <row r="91" spans="1:15" ht="31.5" x14ac:dyDescent="0.25">
      <c r="A91" s="66">
        <v>78</v>
      </c>
      <c r="B91" s="74" t="s">
        <v>255</v>
      </c>
      <c r="C91" s="75">
        <v>2821</v>
      </c>
      <c r="D91" s="31"/>
      <c r="E91" s="31">
        <f t="shared" si="6"/>
        <v>2821</v>
      </c>
      <c r="F91" s="31"/>
      <c r="G91" s="31">
        <v>2821</v>
      </c>
      <c r="H91" s="31"/>
      <c r="I91" s="31"/>
      <c r="J91" s="31"/>
      <c r="K91" s="31"/>
      <c r="L91" s="46">
        <f t="shared" si="5"/>
        <v>1</v>
      </c>
      <c r="M91" s="46"/>
    </row>
    <row r="92" spans="1:15" ht="31.5" x14ac:dyDescent="0.25">
      <c r="A92" s="66">
        <v>79</v>
      </c>
      <c r="B92" s="74" t="s">
        <v>256</v>
      </c>
      <c r="C92" s="75">
        <v>1000</v>
      </c>
      <c r="D92" s="31"/>
      <c r="E92" s="31">
        <f t="shared" si="6"/>
        <v>1000</v>
      </c>
      <c r="F92" s="31"/>
      <c r="G92" s="31">
        <v>1000</v>
      </c>
      <c r="H92" s="31"/>
      <c r="I92" s="31"/>
      <c r="J92" s="31"/>
      <c r="K92" s="31"/>
      <c r="L92" s="46">
        <f t="shared" si="5"/>
        <v>1</v>
      </c>
      <c r="M92" s="46"/>
    </row>
    <row r="93" spans="1:15" x14ac:dyDescent="0.25">
      <c r="A93" s="66">
        <v>80</v>
      </c>
      <c r="B93" s="74" t="s">
        <v>257</v>
      </c>
      <c r="C93" s="75">
        <v>95</v>
      </c>
      <c r="D93" s="31"/>
      <c r="E93" s="31">
        <f t="shared" si="6"/>
        <v>95</v>
      </c>
      <c r="F93" s="31"/>
      <c r="G93" s="31">
        <v>95</v>
      </c>
      <c r="H93" s="31"/>
      <c r="I93" s="31"/>
      <c r="J93" s="31"/>
      <c r="K93" s="31"/>
      <c r="L93" s="46">
        <f t="shared" si="5"/>
        <v>1</v>
      </c>
      <c r="M93" s="46"/>
    </row>
    <row r="94" spans="1:15" x14ac:dyDescent="0.25">
      <c r="A94" s="66">
        <v>81</v>
      </c>
      <c r="B94" s="74" t="s">
        <v>258</v>
      </c>
      <c r="C94" s="75">
        <v>200</v>
      </c>
      <c r="D94" s="31"/>
      <c r="E94" s="31">
        <f t="shared" si="6"/>
        <v>200</v>
      </c>
      <c r="F94" s="31"/>
      <c r="G94" s="31">
        <v>200</v>
      </c>
      <c r="H94" s="31"/>
      <c r="I94" s="31"/>
      <c r="J94" s="31"/>
      <c r="K94" s="31"/>
      <c r="L94" s="46">
        <f t="shared" si="5"/>
        <v>1</v>
      </c>
      <c r="M94" s="46"/>
    </row>
    <row r="95" spans="1:15" ht="47.25" x14ac:dyDescent="0.25">
      <c r="A95" s="66">
        <v>82</v>
      </c>
      <c r="B95" s="74" t="s">
        <v>259</v>
      </c>
      <c r="C95" s="75">
        <v>5295</v>
      </c>
      <c r="D95" s="31"/>
      <c r="E95" s="31">
        <f t="shared" si="6"/>
        <v>5295</v>
      </c>
      <c r="F95" s="31"/>
      <c r="G95" s="31">
        <v>5295</v>
      </c>
      <c r="H95" s="31"/>
      <c r="I95" s="31"/>
      <c r="J95" s="31"/>
      <c r="K95" s="31"/>
      <c r="L95" s="46">
        <f t="shared" si="5"/>
        <v>1</v>
      </c>
      <c r="M95" s="46"/>
    </row>
    <row r="96" spans="1:15" ht="31.5" x14ac:dyDescent="0.25">
      <c r="A96" s="66">
        <v>83</v>
      </c>
      <c r="B96" s="44" t="s">
        <v>242</v>
      </c>
      <c r="C96" s="31">
        <v>10550</v>
      </c>
      <c r="D96" s="31"/>
      <c r="E96" s="31">
        <f t="shared" si="6"/>
        <v>9708</v>
      </c>
      <c r="F96" s="31"/>
      <c r="G96" s="31">
        <v>6990</v>
      </c>
      <c r="H96" s="31"/>
      <c r="I96" s="31"/>
      <c r="J96" s="31"/>
      <c r="K96" s="31">
        <f>2718</f>
        <v>2718</v>
      </c>
      <c r="L96" s="46">
        <f t="shared" si="5"/>
        <v>0.92018957345971564</v>
      </c>
      <c r="M96" s="46"/>
      <c r="O96" s="73"/>
    </row>
    <row r="97" spans="1:14" x14ac:dyDescent="0.25">
      <c r="A97" s="66">
        <v>84</v>
      </c>
      <c r="B97" s="74" t="s">
        <v>243</v>
      </c>
      <c r="C97" s="75">
        <v>2182</v>
      </c>
      <c r="D97" s="31"/>
      <c r="E97" s="31">
        <f t="shared" si="6"/>
        <v>2182</v>
      </c>
      <c r="F97" s="31"/>
      <c r="G97" s="31">
        <v>2182</v>
      </c>
      <c r="H97" s="31"/>
      <c r="I97" s="31"/>
      <c r="J97" s="31"/>
      <c r="K97" s="31"/>
      <c r="L97" s="46">
        <f t="shared" si="5"/>
        <v>1</v>
      </c>
      <c r="M97" s="46"/>
    </row>
    <row r="98" spans="1:14" ht="31.5" x14ac:dyDescent="0.25">
      <c r="A98" s="66">
        <v>85</v>
      </c>
      <c r="B98" s="74" t="s">
        <v>244</v>
      </c>
      <c r="C98" s="75">
        <v>1000</v>
      </c>
      <c r="D98" s="31"/>
      <c r="E98" s="31">
        <f t="shared" si="6"/>
        <v>1000</v>
      </c>
      <c r="F98" s="31"/>
      <c r="G98" s="31">
        <v>1000</v>
      </c>
      <c r="H98" s="31"/>
      <c r="I98" s="31"/>
      <c r="J98" s="31"/>
      <c r="K98" s="31"/>
      <c r="L98" s="46">
        <f t="shared" si="5"/>
        <v>1</v>
      </c>
      <c r="M98" s="46"/>
    </row>
    <row r="99" spans="1:14" x14ac:dyDescent="0.25">
      <c r="A99" s="67" t="s">
        <v>29</v>
      </c>
      <c r="B99" s="42" t="s">
        <v>128</v>
      </c>
      <c r="C99" s="36">
        <v>5832</v>
      </c>
      <c r="D99" s="36"/>
      <c r="E99" s="36">
        <f t="shared" si="6"/>
        <v>5832</v>
      </c>
      <c r="F99" s="36"/>
      <c r="G99" s="36">
        <v>5832</v>
      </c>
      <c r="H99" s="36"/>
      <c r="I99" s="36"/>
      <c r="J99" s="36"/>
      <c r="K99" s="36"/>
      <c r="L99" s="46">
        <f t="shared" si="5"/>
        <v>1</v>
      </c>
      <c r="M99" s="46"/>
      <c r="N99" s="73"/>
    </row>
    <row r="100" spans="1:14" ht="31.5" x14ac:dyDescent="0.25">
      <c r="A100" s="67" t="s">
        <v>33</v>
      </c>
      <c r="B100" s="42" t="s">
        <v>129</v>
      </c>
      <c r="C100" s="36">
        <v>348</v>
      </c>
      <c r="D100" s="36"/>
      <c r="E100" s="36">
        <f t="shared" si="6"/>
        <v>0</v>
      </c>
      <c r="F100" s="36"/>
      <c r="G100" s="36"/>
      <c r="H100" s="36"/>
      <c r="I100" s="36"/>
      <c r="J100" s="36"/>
      <c r="K100" s="36"/>
      <c r="L100" s="46">
        <f t="shared" ref="L100" si="7">E100/C100</f>
        <v>0</v>
      </c>
      <c r="M100" s="46"/>
      <c r="N100" s="73"/>
    </row>
    <row r="101" spans="1:14" ht="31.5" x14ac:dyDescent="0.25">
      <c r="A101" s="67" t="s">
        <v>87</v>
      </c>
      <c r="B101" s="42" t="s">
        <v>130</v>
      </c>
      <c r="C101" s="36"/>
      <c r="D101" s="36"/>
      <c r="E101" s="36">
        <f t="shared" si="6"/>
        <v>48776</v>
      </c>
      <c r="F101" s="36"/>
      <c r="G101" s="36">
        <v>48776</v>
      </c>
      <c r="H101" s="36"/>
      <c r="I101" s="36"/>
      <c r="J101" s="36"/>
      <c r="K101" s="36"/>
      <c r="L101" s="46"/>
      <c r="M101" s="46"/>
      <c r="N101" s="73"/>
    </row>
    <row r="102" spans="1:14" ht="31.5" x14ac:dyDescent="0.25">
      <c r="A102" s="67" t="s">
        <v>131</v>
      </c>
      <c r="B102" s="42" t="s">
        <v>122</v>
      </c>
      <c r="C102" s="36"/>
      <c r="D102" s="36"/>
      <c r="E102" s="36">
        <f t="shared" si="6"/>
        <v>166868</v>
      </c>
      <c r="F102" s="36"/>
      <c r="G102" s="36">
        <v>166868</v>
      </c>
      <c r="H102" s="36"/>
      <c r="I102" s="36"/>
      <c r="J102" s="36"/>
      <c r="K102" s="36"/>
      <c r="L102" s="46"/>
      <c r="M102" s="46"/>
      <c r="N102" s="73"/>
    </row>
  </sheetData>
  <mergeCells count="19">
    <mergeCell ref="E9:E10"/>
    <mergeCell ref="F9:F10"/>
    <mergeCell ref="G9:G10"/>
    <mergeCell ref="H9:J9"/>
    <mergeCell ref="K9:K10"/>
    <mergeCell ref="L9:L10"/>
    <mergeCell ref="M9:M10"/>
    <mergeCell ref="K1:M1"/>
    <mergeCell ref="A4:M4"/>
    <mergeCell ref="A5:M5"/>
    <mergeCell ref="L7:M7"/>
    <mergeCell ref="A8:A10"/>
    <mergeCell ref="B8:B10"/>
    <mergeCell ref="C8:D8"/>
    <mergeCell ref="E8:K8"/>
    <mergeCell ref="L8:M8"/>
    <mergeCell ref="C9:C10"/>
    <mergeCell ref="D9:D10"/>
    <mergeCell ref="A6:M6"/>
  </mergeCells>
  <pageMargins left="0.49" right="0.16" top="0.55000000000000004" bottom="0.39" header="0.3" footer="0.3"/>
  <pageSetup paperSize="9" scale="85" orientation="landscape" verticalDpi="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9"/>
  <sheetViews>
    <sheetView topLeftCell="A10" zoomScale="70" zoomScaleNormal="70" workbookViewId="0">
      <selection activeCell="D16" sqref="D16"/>
    </sheetView>
  </sheetViews>
  <sheetFormatPr defaultColWidth="8.75" defaultRowHeight="15.75" x14ac:dyDescent="0.25"/>
  <cols>
    <col min="1" max="1" width="4.75" style="1" customWidth="1"/>
    <col min="2" max="2" width="17.25" style="1" customWidth="1"/>
    <col min="3" max="4" width="8.75" style="1"/>
    <col min="5" max="5" width="6.375" style="1" customWidth="1"/>
    <col min="6" max="7" width="8.75" style="1"/>
    <col min="8" max="8" width="7.25" style="1" customWidth="1"/>
    <col min="9" max="16384" width="8.75" style="1"/>
  </cols>
  <sheetData>
    <row r="1" spans="1:20" x14ac:dyDescent="0.25">
      <c r="A1" s="3" t="s">
        <v>159</v>
      </c>
      <c r="R1" s="78" t="s">
        <v>133</v>
      </c>
      <c r="S1" s="78"/>
      <c r="T1" s="78"/>
    </row>
    <row r="2" spans="1:20" x14ac:dyDescent="0.25">
      <c r="A2" s="3" t="s">
        <v>160</v>
      </c>
      <c r="R2" s="9"/>
      <c r="S2" s="9"/>
      <c r="T2" s="9"/>
    </row>
    <row r="3" spans="1:20" x14ac:dyDescent="0.25">
      <c r="A3" s="10"/>
    </row>
    <row r="4" spans="1:20" x14ac:dyDescent="0.25">
      <c r="A4" s="76" t="s">
        <v>262</v>
      </c>
      <c r="B4" s="76"/>
      <c r="C4" s="76"/>
      <c r="D4" s="76"/>
      <c r="E4" s="76"/>
      <c r="F4" s="76"/>
      <c r="G4" s="76"/>
      <c r="H4" s="76"/>
      <c r="I4" s="76"/>
      <c r="J4" s="76"/>
      <c r="K4" s="76"/>
      <c r="L4" s="76"/>
      <c r="M4" s="76"/>
      <c r="N4" s="76"/>
      <c r="O4" s="76"/>
      <c r="P4" s="76"/>
      <c r="Q4" s="76"/>
      <c r="R4" s="76"/>
      <c r="S4" s="76"/>
      <c r="T4" s="76"/>
    </row>
    <row r="5" spans="1:20" x14ac:dyDescent="0.25">
      <c r="A5" s="77" t="s">
        <v>1</v>
      </c>
      <c r="B5" s="77"/>
      <c r="C5" s="77"/>
      <c r="D5" s="77"/>
      <c r="E5" s="77"/>
      <c r="F5" s="77"/>
      <c r="G5" s="77"/>
      <c r="H5" s="77"/>
      <c r="I5" s="77"/>
      <c r="J5" s="77"/>
      <c r="K5" s="77"/>
      <c r="L5" s="77"/>
      <c r="M5" s="77"/>
      <c r="N5" s="77"/>
      <c r="O5" s="77"/>
      <c r="P5" s="77"/>
      <c r="Q5" s="77"/>
      <c r="R5" s="77"/>
      <c r="S5" s="77"/>
      <c r="T5" s="77"/>
    </row>
    <row r="6" spans="1:20" x14ac:dyDescent="0.25">
      <c r="A6" s="77" t="str">
        <f>'CK100'!A6:M6</f>
        <v>(Kèm theo Quyết định số            /QĐ-UBND ngày       /          2022 của UBND huyện Nghi Xuân)</v>
      </c>
      <c r="B6" s="77"/>
      <c r="C6" s="77"/>
      <c r="D6" s="77"/>
      <c r="E6" s="77"/>
      <c r="F6" s="77"/>
      <c r="G6" s="77"/>
      <c r="H6" s="77"/>
      <c r="I6" s="77"/>
      <c r="J6" s="77"/>
      <c r="K6" s="77"/>
      <c r="L6" s="77"/>
      <c r="M6" s="77"/>
      <c r="N6" s="77"/>
      <c r="O6" s="77"/>
      <c r="P6" s="77"/>
      <c r="Q6" s="77"/>
      <c r="R6" s="77"/>
      <c r="S6" s="77"/>
      <c r="T6" s="77"/>
    </row>
    <row r="7" spans="1:20" x14ac:dyDescent="0.25">
      <c r="R7" s="92" t="s">
        <v>2</v>
      </c>
      <c r="S7" s="92"/>
      <c r="T7" s="92"/>
    </row>
    <row r="8" spans="1:20" x14ac:dyDescent="0.25">
      <c r="A8" s="85" t="s">
        <v>3</v>
      </c>
      <c r="B8" s="85" t="s">
        <v>134</v>
      </c>
      <c r="C8" s="85" t="s">
        <v>36</v>
      </c>
      <c r="D8" s="85"/>
      <c r="E8" s="85"/>
      <c r="F8" s="85"/>
      <c r="G8" s="85"/>
      <c r="H8" s="85"/>
      <c r="I8" s="85" t="s">
        <v>6</v>
      </c>
      <c r="J8" s="85"/>
      <c r="K8" s="85"/>
      <c r="L8" s="85"/>
      <c r="M8" s="85"/>
      <c r="N8" s="85"/>
      <c r="O8" s="85" t="s">
        <v>7</v>
      </c>
      <c r="P8" s="85"/>
      <c r="Q8" s="85"/>
      <c r="R8" s="85"/>
      <c r="S8" s="85"/>
      <c r="T8" s="85"/>
    </row>
    <row r="9" spans="1:20" x14ac:dyDescent="0.25">
      <c r="A9" s="85"/>
      <c r="B9" s="85"/>
      <c r="C9" s="85" t="s">
        <v>135</v>
      </c>
      <c r="D9" s="85" t="s">
        <v>136</v>
      </c>
      <c r="E9" s="85" t="s">
        <v>137</v>
      </c>
      <c r="F9" s="85"/>
      <c r="G9" s="85"/>
      <c r="H9" s="85"/>
      <c r="I9" s="85" t="s">
        <v>135</v>
      </c>
      <c r="J9" s="85" t="s">
        <v>136</v>
      </c>
      <c r="K9" s="85" t="s">
        <v>137</v>
      </c>
      <c r="L9" s="85"/>
      <c r="M9" s="85"/>
      <c r="N9" s="85"/>
      <c r="O9" s="85" t="s">
        <v>135</v>
      </c>
      <c r="P9" s="85" t="s">
        <v>136</v>
      </c>
      <c r="Q9" s="85" t="s">
        <v>137</v>
      </c>
      <c r="R9" s="85"/>
      <c r="S9" s="85"/>
      <c r="T9" s="85"/>
    </row>
    <row r="10" spans="1:20" ht="157.5" x14ac:dyDescent="0.25">
      <c r="A10" s="85"/>
      <c r="B10" s="85"/>
      <c r="C10" s="85"/>
      <c r="D10" s="85"/>
      <c r="E10" s="13" t="s">
        <v>135</v>
      </c>
      <c r="F10" s="12" t="s">
        <v>138</v>
      </c>
      <c r="G10" s="12" t="s">
        <v>139</v>
      </c>
      <c r="H10" s="12" t="s">
        <v>140</v>
      </c>
      <c r="I10" s="85"/>
      <c r="J10" s="85"/>
      <c r="K10" s="13" t="s">
        <v>135</v>
      </c>
      <c r="L10" s="12" t="s">
        <v>138</v>
      </c>
      <c r="M10" s="12" t="s">
        <v>139</v>
      </c>
      <c r="N10" s="12" t="s">
        <v>140</v>
      </c>
      <c r="O10" s="85"/>
      <c r="P10" s="85"/>
      <c r="Q10" s="13" t="s">
        <v>135</v>
      </c>
      <c r="R10" s="12" t="s">
        <v>138</v>
      </c>
      <c r="S10" s="12" t="s">
        <v>139</v>
      </c>
      <c r="T10" s="12" t="s">
        <v>140</v>
      </c>
    </row>
    <row r="11" spans="1:20" s="21" customFormat="1" x14ac:dyDescent="0.25">
      <c r="A11" s="25" t="s">
        <v>8</v>
      </c>
      <c r="B11" s="25" t="s">
        <v>9</v>
      </c>
      <c r="C11" s="25">
        <v>1</v>
      </c>
      <c r="D11" s="25">
        <v>2</v>
      </c>
      <c r="E11" s="25">
        <v>3</v>
      </c>
      <c r="F11" s="25">
        <v>4</v>
      </c>
      <c r="G11" s="25">
        <v>5</v>
      </c>
      <c r="H11" s="25">
        <v>6</v>
      </c>
      <c r="I11" s="25">
        <v>7</v>
      </c>
      <c r="J11" s="25">
        <v>8</v>
      </c>
      <c r="K11" s="25">
        <v>9</v>
      </c>
      <c r="L11" s="25">
        <v>10</v>
      </c>
      <c r="M11" s="25">
        <v>11</v>
      </c>
      <c r="N11" s="25">
        <v>12</v>
      </c>
      <c r="O11" s="25" t="s">
        <v>141</v>
      </c>
      <c r="P11" s="25" t="s">
        <v>142</v>
      </c>
      <c r="Q11" s="25" t="s">
        <v>143</v>
      </c>
      <c r="R11" s="25" t="s">
        <v>144</v>
      </c>
      <c r="S11" s="25" t="s">
        <v>145</v>
      </c>
      <c r="T11" s="25" t="s">
        <v>146</v>
      </c>
    </row>
    <row r="12" spans="1:20" ht="19.899999999999999" customHeight="1" x14ac:dyDescent="0.25">
      <c r="A12" s="13"/>
      <c r="B12" s="13" t="s">
        <v>117</v>
      </c>
      <c r="C12" s="23">
        <f>SUM(C13:C29)</f>
        <v>78547</v>
      </c>
      <c r="D12" s="23">
        <f t="shared" ref="D12:N12" si="0">SUM(D13:D29)</f>
        <v>78547</v>
      </c>
      <c r="E12" s="23">
        <f t="shared" si="0"/>
        <v>0</v>
      </c>
      <c r="F12" s="23">
        <f t="shared" si="0"/>
        <v>0</v>
      </c>
      <c r="G12" s="23">
        <f t="shared" si="0"/>
        <v>0</v>
      </c>
      <c r="H12" s="23">
        <f t="shared" si="0"/>
        <v>0</v>
      </c>
      <c r="I12" s="23">
        <f t="shared" si="0"/>
        <v>162045.73149999999</v>
      </c>
      <c r="J12" s="23">
        <f t="shared" si="0"/>
        <v>76774.627000000008</v>
      </c>
      <c r="K12" s="23">
        <f t="shared" si="0"/>
        <v>85271.104499999987</v>
      </c>
      <c r="L12" s="23">
        <f t="shared" si="0"/>
        <v>40400</v>
      </c>
      <c r="M12" s="23">
        <f t="shared" si="0"/>
        <v>44871.104500000001</v>
      </c>
      <c r="N12" s="23">
        <f t="shared" si="0"/>
        <v>0</v>
      </c>
      <c r="O12" s="28">
        <f>I12/C12</f>
        <v>2.0630416374909291</v>
      </c>
      <c r="P12" s="28">
        <f t="shared" ref="P12" si="1">J12/D12</f>
        <v>0.97743550994945716</v>
      </c>
      <c r="Q12" s="53"/>
      <c r="R12" s="53"/>
      <c r="S12" s="53"/>
      <c r="T12" s="53"/>
    </row>
    <row r="13" spans="1:20" ht="19.899999999999999" customHeight="1" x14ac:dyDescent="0.25">
      <c r="A13" s="18">
        <v>1</v>
      </c>
      <c r="B13" s="15" t="s">
        <v>263</v>
      </c>
      <c r="C13" s="22">
        <f>D13+E13</f>
        <v>4567</v>
      </c>
      <c r="D13" s="22">
        <v>4567</v>
      </c>
      <c r="E13" s="22"/>
      <c r="F13" s="22"/>
      <c r="G13" s="22"/>
      <c r="H13" s="22"/>
      <c r="I13" s="22">
        <f>J13+K13</f>
        <v>7508.6239800000003</v>
      </c>
      <c r="J13" s="22">
        <v>4523.9229999999998</v>
      </c>
      <c r="K13" s="22">
        <f>SUM(L13:N13)</f>
        <v>2984.7009800000001</v>
      </c>
      <c r="L13" s="22">
        <v>1500</v>
      </c>
      <c r="M13" s="22">
        <v>1484.7009800000001</v>
      </c>
      <c r="N13" s="22"/>
      <c r="O13" s="20">
        <f>I13/C13</f>
        <v>1.6441042215896651</v>
      </c>
      <c r="P13" s="20">
        <f t="shared" ref="P13" si="2">J13/D13</f>
        <v>0.99056776877600172</v>
      </c>
      <c r="Q13" s="53"/>
      <c r="R13" s="53"/>
      <c r="S13" s="53"/>
      <c r="T13" s="53"/>
    </row>
    <row r="14" spans="1:20" ht="19.899999999999999" customHeight="1" x14ac:dyDescent="0.25">
      <c r="A14" s="18">
        <v>2</v>
      </c>
      <c r="B14" s="15" t="s">
        <v>264</v>
      </c>
      <c r="C14" s="22">
        <f t="shared" ref="C14:C17" si="3">D14+E14</f>
        <v>7482</v>
      </c>
      <c r="D14" s="22">
        <v>7482</v>
      </c>
      <c r="E14" s="22"/>
      <c r="F14" s="22"/>
      <c r="G14" s="22"/>
      <c r="H14" s="22"/>
      <c r="I14" s="22">
        <f t="shared" ref="I14:I17" si="4">J14+K14</f>
        <v>11075.63956</v>
      </c>
      <c r="J14" s="22">
        <v>7469.3950000000004</v>
      </c>
      <c r="K14" s="22">
        <f t="shared" ref="K14:K29" si="5">SUM(L14:N14)</f>
        <v>3606.2445600000001</v>
      </c>
      <c r="L14" s="22">
        <v>2000</v>
      </c>
      <c r="M14" s="22">
        <v>1606.2445600000001</v>
      </c>
      <c r="N14" s="22"/>
      <c r="O14" s="20">
        <f t="shared" ref="O14:O17" si="6">I14/C14</f>
        <v>1.4803046725474471</v>
      </c>
      <c r="P14" s="20">
        <f t="shared" ref="P14:P17" si="7">J14/D14</f>
        <v>0.998315290029404</v>
      </c>
      <c r="Q14" s="53"/>
      <c r="R14" s="53"/>
      <c r="S14" s="53"/>
      <c r="T14" s="53"/>
    </row>
    <row r="15" spans="1:20" ht="19.899999999999999" customHeight="1" x14ac:dyDescent="0.25">
      <c r="A15" s="18">
        <v>3</v>
      </c>
      <c r="B15" s="15" t="s">
        <v>265</v>
      </c>
      <c r="C15" s="22">
        <f t="shared" si="3"/>
        <v>4629</v>
      </c>
      <c r="D15" s="22">
        <v>4629</v>
      </c>
      <c r="E15" s="22"/>
      <c r="F15" s="22"/>
      <c r="G15" s="22"/>
      <c r="H15" s="22"/>
      <c r="I15" s="22">
        <f t="shared" si="4"/>
        <v>16196.335459999998</v>
      </c>
      <c r="J15" s="22">
        <v>4520.4690000000001</v>
      </c>
      <c r="K15" s="22">
        <f t="shared" si="5"/>
        <v>11675.866459999999</v>
      </c>
      <c r="L15" s="22">
        <v>5700</v>
      </c>
      <c r="M15" s="22">
        <v>5975.8664599999993</v>
      </c>
      <c r="N15" s="22"/>
      <c r="O15" s="20">
        <f t="shared" si="6"/>
        <v>3.4988843076258367</v>
      </c>
      <c r="P15" s="20">
        <f t="shared" si="7"/>
        <v>0.97655411535968895</v>
      </c>
      <c r="Q15" s="53"/>
      <c r="R15" s="53"/>
      <c r="S15" s="53"/>
      <c r="T15" s="53"/>
    </row>
    <row r="16" spans="1:20" ht="19.899999999999999" customHeight="1" x14ac:dyDescent="0.25">
      <c r="A16" s="18">
        <v>4</v>
      </c>
      <c r="B16" s="15" t="s">
        <v>266</v>
      </c>
      <c r="C16" s="22">
        <f t="shared" si="3"/>
        <v>4086</v>
      </c>
      <c r="D16" s="22">
        <v>4086</v>
      </c>
      <c r="E16" s="22"/>
      <c r="F16" s="22"/>
      <c r="G16" s="22"/>
      <c r="H16" s="22"/>
      <c r="I16" s="22">
        <f t="shared" si="4"/>
        <v>5014.5893299999998</v>
      </c>
      <c r="J16" s="22">
        <v>3936</v>
      </c>
      <c r="K16" s="22">
        <f t="shared" si="5"/>
        <v>1078.58933</v>
      </c>
      <c r="L16" s="22"/>
      <c r="M16" s="22">
        <v>1078.58933</v>
      </c>
      <c r="N16" s="22"/>
      <c r="O16" s="20">
        <f t="shared" si="6"/>
        <v>1.227261216348507</v>
      </c>
      <c r="P16" s="20">
        <f t="shared" si="7"/>
        <v>0.96328928046989726</v>
      </c>
      <c r="Q16" s="53"/>
      <c r="R16" s="53"/>
      <c r="S16" s="53"/>
      <c r="T16" s="53"/>
    </row>
    <row r="17" spans="1:20" ht="19.899999999999999" customHeight="1" x14ac:dyDescent="0.25">
      <c r="A17" s="18">
        <v>5</v>
      </c>
      <c r="B17" s="15" t="s">
        <v>267</v>
      </c>
      <c r="C17" s="22">
        <f t="shared" si="3"/>
        <v>4623</v>
      </c>
      <c r="D17" s="22">
        <v>4623</v>
      </c>
      <c r="E17" s="22"/>
      <c r="F17" s="22"/>
      <c r="G17" s="22"/>
      <c r="H17" s="22"/>
      <c r="I17" s="22">
        <f t="shared" si="4"/>
        <v>7009.7845849999994</v>
      </c>
      <c r="J17" s="22">
        <v>4560.3819999999996</v>
      </c>
      <c r="K17" s="22">
        <f t="shared" si="5"/>
        <v>2449.4025849999998</v>
      </c>
      <c r="L17" s="22">
        <v>900</v>
      </c>
      <c r="M17" s="22">
        <v>1549.4025849999998</v>
      </c>
      <c r="N17" s="22"/>
      <c r="O17" s="20">
        <f t="shared" si="6"/>
        <v>1.5162847901795369</v>
      </c>
      <c r="P17" s="20">
        <f t="shared" si="7"/>
        <v>0.98645511572571909</v>
      </c>
      <c r="Q17" s="53"/>
      <c r="R17" s="53"/>
      <c r="S17" s="53"/>
      <c r="T17" s="53"/>
    </row>
    <row r="18" spans="1:20" ht="19.899999999999999" customHeight="1" x14ac:dyDescent="0.25">
      <c r="A18" s="18">
        <v>6</v>
      </c>
      <c r="B18" s="15" t="s">
        <v>268</v>
      </c>
      <c r="C18" s="22">
        <f t="shared" ref="C18:C29" si="8">D18+E18</f>
        <v>5192</v>
      </c>
      <c r="D18" s="22">
        <v>5192</v>
      </c>
      <c r="E18" s="22"/>
      <c r="F18" s="22"/>
      <c r="G18" s="22"/>
      <c r="H18" s="22"/>
      <c r="I18" s="22">
        <f t="shared" ref="I18:I29" si="9">J18+K18</f>
        <v>13719.6561</v>
      </c>
      <c r="J18" s="22">
        <v>4919.8370000000004</v>
      </c>
      <c r="K18" s="22">
        <f t="shared" si="5"/>
        <v>8799.8191000000006</v>
      </c>
      <c r="L18" s="22">
        <v>6750</v>
      </c>
      <c r="M18" s="22">
        <v>2049.8191000000006</v>
      </c>
      <c r="N18" s="22"/>
      <c r="O18" s="20">
        <f t="shared" ref="O18:O29" si="10">I18/C18</f>
        <v>2.6424607280431434</v>
      </c>
      <c r="P18" s="20">
        <f t="shared" ref="P18:P29" si="11">J18/D18</f>
        <v>0.94758031587057023</v>
      </c>
      <c r="Q18" s="53"/>
      <c r="R18" s="53"/>
      <c r="S18" s="53"/>
      <c r="T18" s="53"/>
    </row>
    <row r="19" spans="1:20" ht="19.899999999999999" customHeight="1" x14ac:dyDescent="0.25">
      <c r="A19" s="18">
        <v>7</v>
      </c>
      <c r="B19" s="15" t="s">
        <v>269</v>
      </c>
      <c r="C19" s="22">
        <f t="shared" si="8"/>
        <v>3909</v>
      </c>
      <c r="D19" s="22">
        <v>3909</v>
      </c>
      <c r="E19" s="22"/>
      <c r="F19" s="22"/>
      <c r="G19" s="22"/>
      <c r="H19" s="22"/>
      <c r="I19" s="22">
        <f t="shared" si="9"/>
        <v>9250.3795250000003</v>
      </c>
      <c r="J19" s="22">
        <v>3909</v>
      </c>
      <c r="K19" s="22">
        <f t="shared" si="5"/>
        <v>5341.3795250000003</v>
      </c>
      <c r="L19" s="22">
        <v>1000</v>
      </c>
      <c r="M19" s="22">
        <v>4341.3795250000003</v>
      </c>
      <c r="N19" s="22"/>
      <c r="O19" s="20">
        <f t="shared" si="10"/>
        <v>2.3664311908416478</v>
      </c>
      <c r="P19" s="20">
        <f t="shared" si="11"/>
        <v>1</v>
      </c>
      <c r="Q19" s="53"/>
      <c r="R19" s="53"/>
      <c r="S19" s="53"/>
      <c r="T19" s="53"/>
    </row>
    <row r="20" spans="1:20" ht="19.899999999999999" customHeight="1" x14ac:dyDescent="0.25">
      <c r="A20" s="18">
        <v>8</v>
      </c>
      <c r="B20" s="15" t="s">
        <v>270</v>
      </c>
      <c r="C20" s="22">
        <f t="shared" si="8"/>
        <v>4344</v>
      </c>
      <c r="D20" s="22">
        <v>4344</v>
      </c>
      <c r="E20" s="22"/>
      <c r="F20" s="22"/>
      <c r="G20" s="22"/>
      <c r="H20" s="22"/>
      <c r="I20" s="22">
        <f t="shared" si="9"/>
        <v>7373.2049499999994</v>
      </c>
      <c r="J20" s="22">
        <v>4344</v>
      </c>
      <c r="K20" s="22">
        <f t="shared" si="5"/>
        <v>3029.2049499999998</v>
      </c>
      <c r="L20" s="22">
        <v>1000</v>
      </c>
      <c r="M20" s="22">
        <v>2029.2049499999998</v>
      </c>
      <c r="N20" s="22"/>
      <c r="O20" s="20">
        <f t="shared" si="10"/>
        <v>1.6973307895948433</v>
      </c>
      <c r="P20" s="20">
        <f t="shared" si="11"/>
        <v>1</v>
      </c>
      <c r="Q20" s="53"/>
      <c r="R20" s="53"/>
      <c r="S20" s="53"/>
      <c r="T20" s="53"/>
    </row>
    <row r="21" spans="1:20" ht="19.899999999999999" customHeight="1" x14ac:dyDescent="0.25">
      <c r="A21" s="18">
        <v>9</v>
      </c>
      <c r="B21" s="15" t="s">
        <v>271</v>
      </c>
      <c r="C21" s="22">
        <f t="shared" si="8"/>
        <v>4041</v>
      </c>
      <c r="D21" s="22">
        <v>4041</v>
      </c>
      <c r="E21" s="22"/>
      <c r="F21" s="22"/>
      <c r="G21" s="22"/>
      <c r="H21" s="22"/>
      <c r="I21" s="22">
        <f t="shared" si="9"/>
        <v>5626.0820400000002</v>
      </c>
      <c r="J21" s="22">
        <v>4022.0680000000002</v>
      </c>
      <c r="K21" s="22">
        <f t="shared" si="5"/>
        <v>1604.01404</v>
      </c>
      <c r="L21" s="22"/>
      <c r="M21" s="22">
        <v>1604.01404</v>
      </c>
      <c r="N21" s="22"/>
      <c r="O21" s="20">
        <f t="shared" si="10"/>
        <v>1.3922499480326653</v>
      </c>
      <c r="P21" s="20">
        <f t="shared" si="11"/>
        <v>0.99531502103439751</v>
      </c>
      <c r="Q21" s="53"/>
      <c r="R21" s="53"/>
      <c r="S21" s="53"/>
      <c r="T21" s="53"/>
    </row>
    <row r="22" spans="1:20" ht="19.899999999999999" customHeight="1" x14ac:dyDescent="0.25">
      <c r="A22" s="18">
        <v>10</v>
      </c>
      <c r="B22" s="15" t="s">
        <v>183</v>
      </c>
      <c r="C22" s="22">
        <f t="shared" si="8"/>
        <v>5560</v>
      </c>
      <c r="D22" s="22">
        <v>5560</v>
      </c>
      <c r="E22" s="22"/>
      <c r="F22" s="22"/>
      <c r="G22" s="22"/>
      <c r="H22" s="22"/>
      <c r="I22" s="22">
        <f t="shared" si="9"/>
        <v>13558.03916</v>
      </c>
      <c r="J22" s="22">
        <v>5521.4340000000002</v>
      </c>
      <c r="K22" s="22">
        <f t="shared" si="5"/>
        <v>8036.6051600000001</v>
      </c>
      <c r="L22" s="22">
        <v>4900</v>
      </c>
      <c r="M22" s="22">
        <v>3136.6051600000001</v>
      </c>
      <c r="N22" s="22"/>
      <c r="O22" s="20">
        <f t="shared" si="10"/>
        <v>2.4384962517985613</v>
      </c>
      <c r="P22" s="20">
        <f t="shared" si="11"/>
        <v>0.99306366906474819</v>
      </c>
      <c r="Q22" s="53"/>
      <c r="R22" s="53"/>
      <c r="S22" s="53"/>
      <c r="T22" s="53"/>
    </row>
    <row r="23" spans="1:20" ht="19.899999999999999" customHeight="1" x14ac:dyDescent="0.25">
      <c r="A23" s="18">
        <v>11</v>
      </c>
      <c r="B23" s="15" t="s">
        <v>272</v>
      </c>
      <c r="C23" s="22">
        <f t="shared" si="8"/>
        <v>7115</v>
      </c>
      <c r="D23" s="22">
        <v>7115</v>
      </c>
      <c r="E23" s="22"/>
      <c r="F23" s="22"/>
      <c r="G23" s="22"/>
      <c r="H23" s="22"/>
      <c r="I23" s="22">
        <f t="shared" si="9"/>
        <v>12978.946469999999</v>
      </c>
      <c r="J23" s="22">
        <v>7095.8890000000001</v>
      </c>
      <c r="K23" s="22">
        <f t="shared" si="5"/>
        <v>5883.0574699999997</v>
      </c>
      <c r="L23" s="22">
        <v>4200</v>
      </c>
      <c r="M23" s="22">
        <v>1683.0574699999997</v>
      </c>
      <c r="N23" s="22"/>
      <c r="O23" s="20">
        <f t="shared" si="10"/>
        <v>1.8241667561489809</v>
      </c>
      <c r="P23" s="20">
        <f t="shared" si="11"/>
        <v>0.99731398453970488</v>
      </c>
      <c r="Q23" s="53"/>
      <c r="R23" s="53"/>
      <c r="S23" s="53"/>
      <c r="T23" s="53"/>
    </row>
    <row r="24" spans="1:20" ht="19.899999999999999" customHeight="1" x14ac:dyDescent="0.25">
      <c r="A24" s="18">
        <v>12</v>
      </c>
      <c r="B24" s="15" t="s">
        <v>273</v>
      </c>
      <c r="C24" s="22">
        <f t="shared" si="8"/>
        <v>3889</v>
      </c>
      <c r="D24" s="22">
        <v>3889</v>
      </c>
      <c r="E24" s="22"/>
      <c r="F24" s="22"/>
      <c r="G24" s="22"/>
      <c r="H24" s="22"/>
      <c r="I24" s="22">
        <f t="shared" si="9"/>
        <v>7192.6474699999999</v>
      </c>
      <c r="J24" s="22">
        <v>3861.0709999999999</v>
      </c>
      <c r="K24" s="22">
        <f t="shared" si="5"/>
        <v>3331.57647</v>
      </c>
      <c r="L24" s="22">
        <v>1000</v>
      </c>
      <c r="M24" s="22">
        <v>2331.57647</v>
      </c>
      <c r="N24" s="22"/>
      <c r="O24" s="20">
        <f t="shared" si="10"/>
        <v>1.8494850784263306</v>
      </c>
      <c r="P24" s="20">
        <f t="shared" si="11"/>
        <v>0.99281846232964766</v>
      </c>
      <c r="Q24" s="53"/>
      <c r="R24" s="53"/>
      <c r="S24" s="53"/>
      <c r="T24" s="53"/>
    </row>
    <row r="25" spans="1:20" ht="19.899999999999999" customHeight="1" x14ac:dyDescent="0.25">
      <c r="A25" s="18">
        <v>13</v>
      </c>
      <c r="B25" s="15" t="s">
        <v>274</v>
      </c>
      <c r="C25" s="22">
        <f t="shared" si="8"/>
        <v>3882</v>
      </c>
      <c r="D25" s="22">
        <v>3882</v>
      </c>
      <c r="E25" s="22"/>
      <c r="F25" s="22"/>
      <c r="G25" s="22"/>
      <c r="H25" s="22"/>
      <c r="I25" s="22">
        <f t="shared" si="9"/>
        <v>7055.7265500000003</v>
      </c>
      <c r="J25" s="22">
        <v>3802.3690000000001</v>
      </c>
      <c r="K25" s="22">
        <f t="shared" si="5"/>
        <v>3253.3575500000002</v>
      </c>
      <c r="L25" s="22"/>
      <c r="M25" s="22">
        <v>3253.3575500000002</v>
      </c>
      <c r="N25" s="22"/>
      <c r="O25" s="20">
        <f t="shared" si="10"/>
        <v>1.8175493431221021</v>
      </c>
      <c r="P25" s="20">
        <f t="shared" si="11"/>
        <v>0.97948712004121585</v>
      </c>
      <c r="Q25" s="53"/>
      <c r="R25" s="53"/>
      <c r="S25" s="53"/>
      <c r="T25" s="53"/>
    </row>
    <row r="26" spans="1:20" ht="19.899999999999999" customHeight="1" x14ac:dyDescent="0.25">
      <c r="A26" s="18">
        <v>14</v>
      </c>
      <c r="B26" s="15" t="s">
        <v>275</v>
      </c>
      <c r="C26" s="22">
        <f t="shared" si="8"/>
        <v>3062</v>
      </c>
      <c r="D26" s="22">
        <v>3062</v>
      </c>
      <c r="E26" s="22"/>
      <c r="F26" s="22"/>
      <c r="G26" s="22"/>
      <c r="H26" s="22"/>
      <c r="I26" s="22">
        <f t="shared" si="9"/>
        <v>11752.849689999999</v>
      </c>
      <c r="J26" s="22">
        <v>2695.83</v>
      </c>
      <c r="K26" s="22">
        <f t="shared" si="5"/>
        <v>9057.0196899999992</v>
      </c>
      <c r="L26" s="22">
        <v>3000</v>
      </c>
      <c r="M26" s="22">
        <v>6057.0196899999992</v>
      </c>
      <c r="N26" s="22"/>
      <c r="O26" s="20">
        <f t="shared" si="10"/>
        <v>3.8382918647942517</v>
      </c>
      <c r="P26" s="20">
        <f t="shared" si="11"/>
        <v>0.88041476159372956</v>
      </c>
      <c r="Q26" s="53"/>
      <c r="R26" s="53"/>
      <c r="S26" s="53"/>
      <c r="T26" s="53"/>
    </row>
    <row r="27" spans="1:20" ht="19.899999999999999" customHeight="1" x14ac:dyDescent="0.25">
      <c r="A27" s="18">
        <v>15</v>
      </c>
      <c r="B27" s="15" t="s">
        <v>276</v>
      </c>
      <c r="C27" s="22">
        <f t="shared" si="8"/>
        <v>4382</v>
      </c>
      <c r="D27" s="22">
        <v>4382</v>
      </c>
      <c r="E27" s="22"/>
      <c r="F27" s="22"/>
      <c r="G27" s="22"/>
      <c r="H27" s="22"/>
      <c r="I27" s="22">
        <f t="shared" si="9"/>
        <v>13221.072820000001</v>
      </c>
      <c r="J27" s="22">
        <v>4332.9489999999996</v>
      </c>
      <c r="K27" s="22">
        <f t="shared" si="5"/>
        <v>8888.1238200000007</v>
      </c>
      <c r="L27" s="22">
        <v>4700</v>
      </c>
      <c r="M27" s="22">
        <v>4188.1238200000007</v>
      </c>
      <c r="N27" s="22"/>
      <c r="O27" s="20">
        <f t="shared" si="10"/>
        <v>3.0171320903696945</v>
      </c>
      <c r="P27" s="20">
        <f t="shared" si="11"/>
        <v>0.98880625285257862</v>
      </c>
      <c r="Q27" s="53"/>
      <c r="R27" s="53"/>
      <c r="S27" s="53"/>
      <c r="T27" s="53"/>
    </row>
    <row r="28" spans="1:20" ht="19.899999999999999" customHeight="1" x14ac:dyDescent="0.25">
      <c r="A28" s="18">
        <v>16</v>
      </c>
      <c r="B28" s="15" t="s">
        <v>277</v>
      </c>
      <c r="C28" s="22">
        <f t="shared" si="8"/>
        <v>3961</v>
      </c>
      <c r="D28" s="22">
        <v>3961</v>
      </c>
      <c r="E28" s="22"/>
      <c r="F28" s="22"/>
      <c r="G28" s="22"/>
      <c r="H28" s="22"/>
      <c r="I28" s="22">
        <f t="shared" si="9"/>
        <v>7218.2787600000001</v>
      </c>
      <c r="J28" s="22">
        <v>3959.8380000000002</v>
      </c>
      <c r="K28" s="22">
        <f t="shared" si="5"/>
        <v>3258.44076</v>
      </c>
      <c r="L28" s="22">
        <v>2050</v>
      </c>
      <c r="M28" s="22">
        <v>1208.44076</v>
      </c>
      <c r="N28" s="22"/>
      <c r="O28" s="20">
        <f t="shared" si="10"/>
        <v>1.8223374804342338</v>
      </c>
      <c r="P28" s="20">
        <f t="shared" si="11"/>
        <v>0.99970663973744012</v>
      </c>
      <c r="Q28" s="53"/>
      <c r="R28" s="53"/>
      <c r="S28" s="53"/>
      <c r="T28" s="53"/>
    </row>
    <row r="29" spans="1:20" ht="19.899999999999999" customHeight="1" x14ac:dyDescent="0.25">
      <c r="A29" s="18">
        <v>17</v>
      </c>
      <c r="B29" s="15" t="s">
        <v>278</v>
      </c>
      <c r="C29" s="22">
        <f t="shared" si="8"/>
        <v>3823</v>
      </c>
      <c r="D29" s="22">
        <v>3823</v>
      </c>
      <c r="E29" s="22"/>
      <c r="F29" s="22"/>
      <c r="G29" s="22"/>
      <c r="H29" s="22"/>
      <c r="I29" s="22">
        <f t="shared" si="9"/>
        <v>6293.8750499999996</v>
      </c>
      <c r="J29" s="22">
        <v>3300.1729999999998</v>
      </c>
      <c r="K29" s="22">
        <f t="shared" si="5"/>
        <v>2993.7020499999999</v>
      </c>
      <c r="L29" s="22">
        <v>1700</v>
      </c>
      <c r="M29" s="22">
        <v>1293.7020499999999</v>
      </c>
      <c r="N29" s="22"/>
      <c r="O29" s="20">
        <f t="shared" si="10"/>
        <v>1.6463183494637719</v>
      </c>
      <c r="P29" s="20">
        <f t="shared" si="11"/>
        <v>0.86324169500392356</v>
      </c>
      <c r="Q29" s="53"/>
      <c r="R29" s="53"/>
      <c r="S29" s="53"/>
      <c r="T29" s="53"/>
    </row>
  </sheetData>
  <mergeCells count="19">
    <mergeCell ref="C9:C10"/>
    <mergeCell ref="A6:T6"/>
    <mergeCell ref="D9:D10"/>
    <mergeCell ref="E9:H9"/>
    <mergeCell ref="I9:I10"/>
    <mergeCell ref="J9:J10"/>
    <mergeCell ref="R1:T1"/>
    <mergeCell ref="A4:T4"/>
    <mergeCell ref="A5:T5"/>
    <mergeCell ref="R7:T7"/>
    <mergeCell ref="K9:N9"/>
    <mergeCell ref="O9:O10"/>
    <mergeCell ref="P9:P10"/>
    <mergeCell ref="Q9:T9"/>
    <mergeCell ref="A8:A10"/>
    <mergeCell ref="B8:B10"/>
    <mergeCell ref="C8:H8"/>
    <mergeCell ref="I8:N8"/>
    <mergeCell ref="O8:T8"/>
  </mergeCells>
  <pageMargins left="0.44" right="0.2" top="0.59" bottom="0.55000000000000004" header="0.3" footer="0.3"/>
  <pageSetup paperSize="9" scale="75" orientation="landscape"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Q29"/>
  <sheetViews>
    <sheetView topLeftCell="P4" zoomScale="55" zoomScaleNormal="55" workbookViewId="0">
      <selection activeCell="J10" sqref="J10:J11"/>
    </sheetView>
  </sheetViews>
  <sheetFormatPr defaultColWidth="8.75" defaultRowHeight="15.75" x14ac:dyDescent="0.25"/>
  <cols>
    <col min="1" max="1" width="6.125" style="33" customWidth="1"/>
    <col min="2" max="2" width="34" style="33" customWidth="1"/>
    <col min="3" max="3" width="7.75" style="33" customWidth="1"/>
    <col min="4" max="4" width="5.625" style="33" customWidth="1"/>
    <col min="5" max="5" width="6.75" style="33" customWidth="1"/>
    <col min="6" max="6" width="5.625" style="33" customWidth="1"/>
    <col min="7" max="7" width="7.375" style="33" customWidth="1"/>
    <col min="8" max="8" width="5.625" style="33" customWidth="1"/>
    <col min="9" max="9" width="7.625" style="33" customWidth="1"/>
    <col min="10" max="16" width="5.625" style="33" customWidth="1"/>
    <col min="17" max="17" width="7" style="33" customWidth="1"/>
    <col min="18" max="26" width="5.625" style="33" customWidth="1"/>
    <col min="27" max="27" width="4" style="33" customWidth="1"/>
    <col min="28" max="31" width="5.625" style="33" customWidth="1"/>
    <col min="32" max="32" width="4.75" style="33" customWidth="1"/>
    <col min="33" max="34" width="4.875" style="33" customWidth="1"/>
    <col min="35" max="65" width="5.625" style="33" customWidth="1"/>
    <col min="66" max="69" width="7.5" style="33" customWidth="1"/>
    <col min="70" max="16384" width="8.75" style="33"/>
  </cols>
  <sheetData>
    <row r="1" spans="1:69" x14ac:dyDescent="0.25">
      <c r="A1" s="37" t="s">
        <v>159</v>
      </c>
      <c r="BO1" s="81" t="s">
        <v>147</v>
      </c>
      <c r="BP1" s="81"/>
      <c r="BQ1" s="81"/>
    </row>
    <row r="2" spans="1:69" x14ac:dyDescent="0.25">
      <c r="A2" s="37" t="s">
        <v>160</v>
      </c>
      <c r="BO2" s="38"/>
      <c r="BP2" s="38"/>
      <c r="BQ2" s="38"/>
    </row>
    <row r="3" spans="1:69" x14ac:dyDescent="0.25">
      <c r="A3" s="50"/>
    </row>
    <row r="4" spans="1:69" x14ac:dyDescent="0.25">
      <c r="A4" s="83" t="s">
        <v>148</v>
      </c>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62"/>
      <c r="AL4" s="62"/>
      <c r="AM4" s="62"/>
      <c r="AN4" s="62"/>
      <c r="AO4" s="62"/>
      <c r="AP4" s="62"/>
      <c r="AQ4" s="62"/>
      <c r="AR4" s="62"/>
      <c r="AS4" s="62"/>
      <c r="AT4" s="62"/>
      <c r="AU4" s="62"/>
      <c r="AV4" s="62"/>
      <c r="AW4" s="62"/>
      <c r="AX4" s="62"/>
      <c r="AY4" s="62"/>
      <c r="AZ4" s="62"/>
      <c r="BA4" s="62"/>
      <c r="BB4" s="62"/>
      <c r="BC4" s="62"/>
      <c r="BD4" s="62"/>
      <c r="BE4" s="62"/>
      <c r="BF4" s="62"/>
      <c r="BG4" s="62"/>
      <c r="BH4" s="62"/>
      <c r="BI4" s="62"/>
      <c r="BJ4" s="62"/>
      <c r="BK4" s="62"/>
      <c r="BL4" s="62"/>
      <c r="BM4" s="62"/>
      <c r="BN4" s="62"/>
      <c r="BO4" s="62"/>
      <c r="BP4" s="62"/>
      <c r="BQ4" s="62"/>
    </row>
    <row r="5" spans="1:69" x14ac:dyDescent="0.25">
      <c r="A5" s="82" t="s">
        <v>1</v>
      </c>
      <c r="B5" s="82"/>
      <c r="C5" s="82"/>
      <c r="D5" s="82"/>
      <c r="E5" s="82"/>
      <c r="F5" s="82"/>
      <c r="G5" s="82"/>
      <c r="H5" s="82"/>
      <c r="I5" s="82"/>
      <c r="J5" s="82"/>
      <c r="K5" s="82"/>
      <c r="L5" s="82"/>
      <c r="M5" s="82"/>
      <c r="N5" s="82"/>
      <c r="O5" s="82"/>
      <c r="P5" s="82"/>
      <c r="Q5" s="82"/>
      <c r="R5" s="82"/>
      <c r="S5" s="82"/>
      <c r="T5" s="82"/>
      <c r="U5" s="82"/>
      <c r="V5" s="82"/>
      <c r="W5" s="82"/>
      <c r="X5" s="82"/>
      <c r="Y5" s="82"/>
      <c r="Z5" s="82"/>
      <c r="AA5" s="82"/>
      <c r="AB5" s="82"/>
      <c r="AC5" s="82"/>
      <c r="AD5" s="82"/>
      <c r="AE5" s="82"/>
      <c r="AF5" s="82"/>
      <c r="AG5" s="82"/>
      <c r="AH5" s="82"/>
      <c r="AI5" s="82"/>
      <c r="AJ5" s="82"/>
      <c r="AK5" s="63"/>
      <c r="AL5" s="63"/>
      <c r="AM5" s="63"/>
      <c r="AN5" s="63"/>
      <c r="AO5" s="63"/>
      <c r="AP5" s="63"/>
      <c r="AQ5" s="63"/>
      <c r="AR5" s="63"/>
      <c r="AS5" s="63"/>
      <c r="AT5" s="63"/>
      <c r="AU5" s="63"/>
      <c r="AV5" s="63"/>
      <c r="AW5" s="63"/>
      <c r="AX5" s="63"/>
      <c r="AY5" s="63"/>
      <c r="AZ5" s="63"/>
      <c r="BA5" s="63"/>
      <c r="BB5" s="63"/>
      <c r="BC5" s="63"/>
      <c r="BD5" s="63"/>
      <c r="BE5" s="63"/>
      <c r="BF5" s="63"/>
      <c r="BG5" s="63"/>
      <c r="BH5" s="63"/>
      <c r="BI5" s="63"/>
      <c r="BJ5" s="63"/>
      <c r="BK5" s="63"/>
      <c r="BL5" s="63"/>
      <c r="BM5" s="63"/>
      <c r="BN5" s="63"/>
      <c r="BO5" s="63"/>
      <c r="BP5" s="63"/>
      <c r="BQ5" s="63"/>
    </row>
    <row r="6" spans="1:69" x14ac:dyDescent="0.25">
      <c r="A6" s="82" t="str">
        <f>'CK101'!A6:T6</f>
        <v>(Kèm theo Quyết định số            /QĐ-UBND ngày       /          2022 của UBND huyện Nghi Xuân)</v>
      </c>
      <c r="B6" s="82"/>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63"/>
      <c r="AL6" s="63"/>
      <c r="AM6" s="63"/>
      <c r="AN6" s="63"/>
      <c r="AO6" s="63"/>
      <c r="AP6" s="63"/>
      <c r="AQ6" s="63"/>
      <c r="AR6" s="63"/>
      <c r="AS6" s="63"/>
      <c r="AT6" s="63"/>
      <c r="AU6" s="63"/>
      <c r="AV6" s="63"/>
      <c r="AW6" s="63"/>
      <c r="AX6" s="63"/>
      <c r="AY6" s="63"/>
      <c r="AZ6" s="63"/>
      <c r="BA6" s="63"/>
      <c r="BB6" s="63"/>
      <c r="BC6" s="63"/>
      <c r="BD6" s="63"/>
      <c r="BE6" s="63"/>
      <c r="BF6" s="63"/>
      <c r="BG6" s="63"/>
      <c r="BH6" s="63"/>
      <c r="BI6" s="63"/>
      <c r="BJ6" s="63"/>
      <c r="BK6" s="63"/>
      <c r="BL6" s="63"/>
      <c r="BM6" s="63"/>
      <c r="BN6" s="63"/>
      <c r="BO6" s="63"/>
      <c r="BP6" s="63"/>
      <c r="BQ6" s="63"/>
    </row>
    <row r="7" spans="1:69" x14ac:dyDescent="0.25">
      <c r="BO7" s="84" t="s">
        <v>2</v>
      </c>
      <c r="BP7" s="84"/>
      <c r="BQ7" s="84"/>
    </row>
    <row r="8" spans="1:69" ht="15.6" customHeight="1" x14ac:dyDescent="0.25">
      <c r="A8" s="87" t="s">
        <v>3</v>
      </c>
      <c r="B8" s="87" t="s">
        <v>4</v>
      </c>
      <c r="C8" s="87" t="s">
        <v>36</v>
      </c>
      <c r="D8" s="87"/>
      <c r="E8" s="87"/>
      <c r="F8" s="87"/>
      <c r="G8" s="93" t="s">
        <v>6</v>
      </c>
      <c r="H8" s="94"/>
      <c r="I8" s="94"/>
      <c r="J8" s="94"/>
      <c r="K8" s="94"/>
      <c r="L8" s="94"/>
      <c r="M8" s="94"/>
      <c r="N8" s="94"/>
      <c r="O8" s="94"/>
      <c r="P8" s="94"/>
      <c r="Q8" s="94"/>
      <c r="R8" s="94"/>
      <c r="S8" s="94"/>
      <c r="T8" s="94"/>
      <c r="U8" s="94"/>
      <c r="V8" s="94"/>
      <c r="W8" s="94"/>
      <c r="X8" s="94"/>
      <c r="Y8" s="94"/>
      <c r="Z8" s="94"/>
      <c r="AA8" s="94"/>
      <c r="AB8" s="94"/>
      <c r="AC8" s="94"/>
      <c r="AD8" s="94"/>
      <c r="AE8" s="94"/>
      <c r="AF8" s="94"/>
      <c r="AG8" s="94"/>
      <c r="AH8" s="94"/>
      <c r="AI8" s="94"/>
      <c r="AJ8" s="94"/>
      <c r="AK8" s="94"/>
      <c r="AL8" s="94"/>
      <c r="AM8" s="94"/>
      <c r="AN8" s="94"/>
      <c r="AO8" s="94"/>
      <c r="AP8" s="94"/>
      <c r="AQ8" s="94"/>
      <c r="AR8" s="94"/>
      <c r="AS8" s="94"/>
      <c r="AT8" s="94"/>
      <c r="AU8" s="94"/>
      <c r="AV8" s="94"/>
      <c r="AW8" s="94"/>
      <c r="AX8" s="94"/>
      <c r="AY8" s="94"/>
      <c r="AZ8" s="94"/>
      <c r="BA8" s="94"/>
      <c r="BB8" s="94"/>
      <c r="BC8" s="94"/>
      <c r="BD8" s="94"/>
      <c r="BE8" s="94"/>
      <c r="BF8" s="94"/>
      <c r="BG8" s="94"/>
      <c r="BH8" s="94"/>
      <c r="BI8" s="94"/>
      <c r="BJ8" s="94"/>
      <c r="BK8" s="94"/>
      <c r="BL8" s="94"/>
      <c r="BM8" s="95"/>
      <c r="BN8" s="87" t="s">
        <v>7</v>
      </c>
      <c r="BO8" s="87"/>
      <c r="BP8" s="87"/>
      <c r="BQ8" s="87"/>
    </row>
    <row r="9" spans="1:69" ht="118.9" customHeight="1" x14ac:dyDescent="0.25">
      <c r="A9" s="87"/>
      <c r="B9" s="87"/>
      <c r="C9" s="87" t="s">
        <v>135</v>
      </c>
      <c r="D9" s="87" t="s">
        <v>149</v>
      </c>
      <c r="E9" s="87"/>
      <c r="F9" s="87" t="s">
        <v>119</v>
      </c>
      <c r="G9" s="87" t="s">
        <v>135</v>
      </c>
      <c r="H9" s="87" t="s">
        <v>149</v>
      </c>
      <c r="I9" s="87"/>
      <c r="J9" s="87" t="s">
        <v>169</v>
      </c>
      <c r="K9" s="87"/>
      <c r="L9" s="87"/>
      <c r="M9" s="87"/>
      <c r="N9" s="87"/>
      <c r="O9" s="87"/>
      <c r="P9" s="87"/>
      <c r="Q9" s="87" t="s">
        <v>170</v>
      </c>
      <c r="R9" s="87"/>
      <c r="S9" s="87"/>
      <c r="T9" s="87"/>
      <c r="U9" s="87"/>
      <c r="V9" s="87"/>
      <c r="W9" s="87"/>
      <c r="X9" s="87" t="s">
        <v>171</v>
      </c>
      <c r="Y9" s="87"/>
      <c r="Z9" s="87"/>
      <c r="AA9" s="87"/>
      <c r="AB9" s="87"/>
      <c r="AC9" s="87"/>
      <c r="AD9" s="87"/>
      <c r="AE9" s="87" t="s">
        <v>172</v>
      </c>
      <c r="AF9" s="87"/>
      <c r="AG9" s="87"/>
      <c r="AH9" s="87"/>
      <c r="AI9" s="87"/>
      <c r="AJ9" s="87"/>
      <c r="AK9" s="87"/>
      <c r="AL9" s="87" t="s">
        <v>173</v>
      </c>
      <c r="AM9" s="87"/>
      <c r="AN9" s="87"/>
      <c r="AO9" s="87"/>
      <c r="AP9" s="87"/>
      <c r="AQ9" s="87"/>
      <c r="AR9" s="87"/>
      <c r="AS9" s="87" t="s">
        <v>174</v>
      </c>
      <c r="AT9" s="87"/>
      <c r="AU9" s="87"/>
      <c r="AV9" s="87"/>
      <c r="AW9" s="87"/>
      <c r="AX9" s="87"/>
      <c r="AY9" s="87"/>
      <c r="AZ9" s="87" t="s">
        <v>175</v>
      </c>
      <c r="BA9" s="87"/>
      <c r="BB9" s="87"/>
      <c r="BC9" s="87"/>
      <c r="BD9" s="87"/>
      <c r="BE9" s="87"/>
      <c r="BF9" s="87"/>
      <c r="BG9" s="87" t="s">
        <v>176</v>
      </c>
      <c r="BH9" s="87"/>
      <c r="BI9" s="87"/>
      <c r="BJ9" s="87"/>
      <c r="BK9" s="87"/>
      <c r="BL9" s="87"/>
      <c r="BM9" s="87"/>
      <c r="BN9" s="87" t="s">
        <v>135</v>
      </c>
      <c r="BO9" s="87" t="s">
        <v>149</v>
      </c>
      <c r="BP9" s="87"/>
      <c r="BQ9" s="87"/>
    </row>
    <row r="10" spans="1:69" ht="49.9" customHeight="1" x14ac:dyDescent="0.25">
      <c r="A10" s="87"/>
      <c r="B10" s="87"/>
      <c r="C10" s="87"/>
      <c r="D10" s="96" t="s">
        <v>150</v>
      </c>
      <c r="E10" s="96" t="s">
        <v>151</v>
      </c>
      <c r="F10" s="87"/>
      <c r="G10" s="87"/>
      <c r="H10" s="96" t="s">
        <v>150</v>
      </c>
      <c r="I10" s="96" t="s">
        <v>151</v>
      </c>
      <c r="J10" s="87" t="s">
        <v>135</v>
      </c>
      <c r="K10" s="96" t="s">
        <v>150</v>
      </c>
      <c r="L10" s="96"/>
      <c r="M10" s="96"/>
      <c r="N10" s="96" t="s">
        <v>151</v>
      </c>
      <c r="O10" s="96"/>
      <c r="P10" s="96"/>
      <c r="Q10" s="87" t="s">
        <v>135</v>
      </c>
      <c r="R10" s="96" t="s">
        <v>150</v>
      </c>
      <c r="S10" s="96"/>
      <c r="T10" s="96"/>
      <c r="U10" s="96" t="s">
        <v>151</v>
      </c>
      <c r="V10" s="96"/>
      <c r="W10" s="96"/>
      <c r="X10" s="87" t="s">
        <v>135</v>
      </c>
      <c r="Y10" s="96" t="s">
        <v>150</v>
      </c>
      <c r="Z10" s="96"/>
      <c r="AA10" s="96"/>
      <c r="AB10" s="96" t="s">
        <v>151</v>
      </c>
      <c r="AC10" s="96"/>
      <c r="AD10" s="96"/>
      <c r="AE10" s="87" t="s">
        <v>135</v>
      </c>
      <c r="AF10" s="96" t="s">
        <v>150</v>
      </c>
      <c r="AG10" s="96"/>
      <c r="AH10" s="96"/>
      <c r="AI10" s="96" t="s">
        <v>151</v>
      </c>
      <c r="AJ10" s="96"/>
      <c r="AK10" s="96"/>
      <c r="AL10" s="87" t="s">
        <v>135</v>
      </c>
      <c r="AM10" s="96" t="s">
        <v>150</v>
      </c>
      <c r="AN10" s="96"/>
      <c r="AO10" s="96"/>
      <c r="AP10" s="96" t="s">
        <v>151</v>
      </c>
      <c r="AQ10" s="96"/>
      <c r="AR10" s="96"/>
      <c r="AS10" s="87" t="s">
        <v>135</v>
      </c>
      <c r="AT10" s="96" t="s">
        <v>150</v>
      </c>
      <c r="AU10" s="96"/>
      <c r="AV10" s="96"/>
      <c r="AW10" s="96" t="s">
        <v>151</v>
      </c>
      <c r="AX10" s="96"/>
      <c r="AY10" s="96"/>
      <c r="AZ10" s="87" t="s">
        <v>135</v>
      </c>
      <c r="BA10" s="96" t="s">
        <v>150</v>
      </c>
      <c r="BB10" s="96"/>
      <c r="BC10" s="96"/>
      <c r="BD10" s="96" t="s">
        <v>151</v>
      </c>
      <c r="BE10" s="96"/>
      <c r="BF10" s="96"/>
      <c r="BG10" s="87" t="s">
        <v>135</v>
      </c>
      <c r="BH10" s="96" t="s">
        <v>150</v>
      </c>
      <c r="BI10" s="96"/>
      <c r="BJ10" s="96"/>
      <c r="BK10" s="96" t="s">
        <v>151</v>
      </c>
      <c r="BL10" s="96"/>
      <c r="BM10" s="96"/>
      <c r="BN10" s="87"/>
      <c r="BO10" s="96" t="s">
        <v>150</v>
      </c>
      <c r="BP10" s="96" t="s">
        <v>151</v>
      </c>
      <c r="BQ10" s="96" t="s">
        <v>119</v>
      </c>
    </row>
    <row r="11" spans="1:69" ht="91.15" customHeight="1" x14ac:dyDescent="0.25">
      <c r="A11" s="87"/>
      <c r="B11" s="87"/>
      <c r="C11" s="87"/>
      <c r="D11" s="96"/>
      <c r="E11" s="96"/>
      <c r="F11" s="87"/>
      <c r="G11" s="87"/>
      <c r="H11" s="96"/>
      <c r="I11" s="96"/>
      <c r="J11" s="87"/>
      <c r="K11" s="41" t="s">
        <v>135</v>
      </c>
      <c r="L11" s="41" t="s">
        <v>152</v>
      </c>
      <c r="M11" s="41" t="s">
        <v>153</v>
      </c>
      <c r="N11" s="41" t="s">
        <v>135</v>
      </c>
      <c r="O11" s="41" t="s">
        <v>152</v>
      </c>
      <c r="P11" s="41" t="s">
        <v>153</v>
      </c>
      <c r="Q11" s="87"/>
      <c r="R11" s="41" t="s">
        <v>135</v>
      </c>
      <c r="S11" s="41" t="s">
        <v>152</v>
      </c>
      <c r="T11" s="41" t="s">
        <v>153</v>
      </c>
      <c r="U11" s="41" t="s">
        <v>135</v>
      </c>
      <c r="V11" s="41" t="s">
        <v>152</v>
      </c>
      <c r="W11" s="41" t="s">
        <v>153</v>
      </c>
      <c r="X11" s="87"/>
      <c r="Y11" s="41" t="s">
        <v>135</v>
      </c>
      <c r="Z11" s="41" t="s">
        <v>152</v>
      </c>
      <c r="AA11" s="41" t="s">
        <v>153</v>
      </c>
      <c r="AB11" s="41" t="s">
        <v>135</v>
      </c>
      <c r="AC11" s="41" t="s">
        <v>152</v>
      </c>
      <c r="AD11" s="41" t="s">
        <v>153</v>
      </c>
      <c r="AE11" s="87"/>
      <c r="AF11" s="41" t="s">
        <v>135</v>
      </c>
      <c r="AG11" s="41" t="s">
        <v>152</v>
      </c>
      <c r="AH11" s="41" t="s">
        <v>153</v>
      </c>
      <c r="AI11" s="41" t="s">
        <v>135</v>
      </c>
      <c r="AJ11" s="41" t="s">
        <v>152</v>
      </c>
      <c r="AK11" s="41" t="s">
        <v>153</v>
      </c>
      <c r="AL11" s="87"/>
      <c r="AM11" s="41" t="s">
        <v>135</v>
      </c>
      <c r="AN11" s="41" t="s">
        <v>152</v>
      </c>
      <c r="AO11" s="41" t="s">
        <v>153</v>
      </c>
      <c r="AP11" s="41" t="s">
        <v>135</v>
      </c>
      <c r="AQ11" s="41" t="s">
        <v>152</v>
      </c>
      <c r="AR11" s="41" t="s">
        <v>153</v>
      </c>
      <c r="AS11" s="87"/>
      <c r="AT11" s="41" t="s">
        <v>135</v>
      </c>
      <c r="AU11" s="41" t="s">
        <v>152</v>
      </c>
      <c r="AV11" s="41" t="s">
        <v>153</v>
      </c>
      <c r="AW11" s="41" t="s">
        <v>135</v>
      </c>
      <c r="AX11" s="41" t="s">
        <v>152</v>
      </c>
      <c r="AY11" s="41" t="s">
        <v>153</v>
      </c>
      <c r="AZ11" s="87"/>
      <c r="BA11" s="41" t="s">
        <v>135</v>
      </c>
      <c r="BB11" s="41" t="s">
        <v>152</v>
      </c>
      <c r="BC11" s="41" t="s">
        <v>153</v>
      </c>
      <c r="BD11" s="41" t="s">
        <v>135</v>
      </c>
      <c r="BE11" s="41" t="s">
        <v>152</v>
      </c>
      <c r="BF11" s="41" t="s">
        <v>153</v>
      </c>
      <c r="BG11" s="87"/>
      <c r="BH11" s="41" t="s">
        <v>135</v>
      </c>
      <c r="BI11" s="41" t="s">
        <v>152</v>
      </c>
      <c r="BJ11" s="41" t="s">
        <v>153</v>
      </c>
      <c r="BK11" s="41" t="s">
        <v>135</v>
      </c>
      <c r="BL11" s="41" t="s">
        <v>152</v>
      </c>
      <c r="BM11" s="41" t="s">
        <v>153</v>
      </c>
      <c r="BN11" s="87"/>
      <c r="BO11" s="96"/>
      <c r="BP11" s="96"/>
      <c r="BQ11" s="96"/>
    </row>
    <row r="12" spans="1:69" s="40" customFormat="1" x14ac:dyDescent="0.25">
      <c r="A12" s="52" t="s">
        <v>8</v>
      </c>
      <c r="B12" s="52" t="s">
        <v>9</v>
      </c>
      <c r="C12" s="52">
        <v>1</v>
      </c>
      <c r="D12" s="52">
        <v>2</v>
      </c>
      <c r="E12" s="52">
        <v>3</v>
      </c>
      <c r="F12" s="52">
        <v>4</v>
      </c>
      <c r="G12" s="52" t="s">
        <v>154</v>
      </c>
      <c r="H12" s="52">
        <v>6</v>
      </c>
      <c r="I12" s="52">
        <v>7</v>
      </c>
      <c r="J12" s="52">
        <v>8</v>
      </c>
      <c r="K12" s="52">
        <v>9</v>
      </c>
      <c r="L12" s="52">
        <v>10</v>
      </c>
      <c r="M12" s="52">
        <v>11</v>
      </c>
      <c r="N12" s="52">
        <v>12</v>
      </c>
      <c r="O12" s="52">
        <v>13</v>
      </c>
      <c r="P12" s="52">
        <v>14</v>
      </c>
      <c r="Q12" s="52">
        <v>15</v>
      </c>
      <c r="R12" s="52">
        <v>16</v>
      </c>
      <c r="S12" s="52">
        <v>17</v>
      </c>
      <c r="T12" s="52">
        <v>18</v>
      </c>
      <c r="U12" s="52">
        <v>19</v>
      </c>
      <c r="V12" s="52">
        <v>20</v>
      </c>
      <c r="W12" s="52">
        <v>21</v>
      </c>
      <c r="X12" s="52">
        <v>22</v>
      </c>
      <c r="Y12" s="52">
        <v>23</v>
      </c>
      <c r="Z12" s="52">
        <v>24</v>
      </c>
      <c r="AA12" s="52">
        <v>25</v>
      </c>
      <c r="AB12" s="52">
        <v>26</v>
      </c>
      <c r="AC12" s="52">
        <v>27</v>
      </c>
      <c r="AD12" s="52">
        <v>28</v>
      </c>
      <c r="AE12" s="52">
        <v>29</v>
      </c>
      <c r="AF12" s="52">
        <v>30</v>
      </c>
      <c r="AG12" s="52">
        <v>31</v>
      </c>
      <c r="AH12" s="52">
        <v>32</v>
      </c>
      <c r="AI12" s="52">
        <v>33</v>
      </c>
      <c r="AJ12" s="52">
        <v>34</v>
      </c>
      <c r="AK12" s="52">
        <v>35</v>
      </c>
      <c r="AL12" s="52">
        <v>36</v>
      </c>
      <c r="AM12" s="52">
        <v>37</v>
      </c>
      <c r="AN12" s="52">
        <v>38</v>
      </c>
      <c r="AO12" s="52">
        <v>39</v>
      </c>
      <c r="AP12" s="52">
        <v>40</v>
      </c>
      <c r="AQ12" s="52">
        <v>41</v>
      </c>
      <c r="AR12" s="52">
        <v>42</v>
      </c>
      <c r="AS12" s="52">
        <v>43</v>
      </c>
      <c r="AT12" s="52">
        <v>44</v>
      </c>
      <c r="AU12" s="52">
        <v>45</v>
      </c>
      <c r="AV12" s="52">
        <v>46</v>
      </c>
      <c r="AW12" s="52">
        <v>47</v>
      </c>
      <c r="AX12" s="52">
        <v>48</v>
      </c>
      <c r="AY12" s="52">
        <v>49</v>
      </c>
      <c r="AZ12" s="52">
        <v>50</v>
      </c>
      <c r="BA12" s="52">
        <v>51</v>
      </c>
      <c r="BB12" s="52">
        <v>52</v>
      </c>
      <c r="BC12" s="52">
        <v>53</v>
      </c>
      <c r="BD12" s="52">
        <v>54</v>
      </c>
      <c r="BE12" s="52">
        <v>55</v>
      </c>
      <c r="BF12" s="52">
        <v>56</v>
      </c>
      <c r="BG12" s="52">
        <v>57</v>
      </c>
      <c r="BH12" s="52">
        <v>58</v>
      </c>
      <c r="BI12" s="52">
        <v>59</v>
      </c>
      <c r="BJ12" s="52">
        <v>60</v>
      </c>
      <c r="BK12" s="52">
        <v>61</v>
      </c>
      <c r="BL12" s="52">
        <v>62</v>
      </c>
      <c r="BM12" s="52">
        <v>63</v>
      </c>
      <c r="BN12" s="52" t="s">
        <v>155</v>
      </c>
      <c r="BO12" s="52" t="s">
        <v>156</v>
      </c>
      <c r="BP12" s="52" t="s">
        <v>157</v>
      </c>
      <c r="BQ12" s="52" t="s">
        <v>158</v>
      </c>
    </row>
    <row r="13" spans="1:69" s="57" customFormat="1" ht="27.6" customHeight="1" x14ac:dyDescent="0.25">
      <c r="A13" s="43"/>
      <c r="B13" s="51" t="s">
        <v>117</v>
      </c>
      <c r="C13" s="36">
        <f>C14+C16</f>
        <v>2787</v>
      </c>
      <c r="D13" s="36">
        <f t="shared" ref="D13:BM13" si="0">D14+D16</f>
        <v>968</v>
      </c>
      <c r="E13" s="36">
        <f t="shared" si="0"/>
        <v>1819</v>
      </c>
      <c r="F13" s="36">
        <f t="shared" si="0"/>
        <v>0</v>
      </c>
      <c r="G13" s="36">
        <f t="shared" si="0"/>
        <v>2787</v>
      </c>
      <c r="H13" s="36">
        <f t="shared" si="0"/>
        <v>968</v>
      </c>
      <c r="I13" s="36">
        <f t="shared" si="0"/>
        <v>1819</v>
      </c>
      <c r="J13" s="36">
        <f t="shared" si="0"/>
        <v>210</v>
      </c>
      <c r="K13" s="36">
        <f t="shared" ref="K13" si="1">K14+K16</f>
        <v>0</v>
      </c>
      <c r="L13" s="36">
        <f t="shared" ref="L13" si="2">L14+L16</f>
        <v>0</v>
      </c>
      <c r="M13" s="36">
        <f t="shared" ref="M13" si="3">M14+M16</f>
        <v>0</v>
      </c>
      <c r="N13" s="36">
        <f t="shared" si="0"/>
        <v>210</v>
      </c>
      <c r="O13" s="36">
        <f t="shared" si="0"/>
        <v>210</v>
      </c>
      <c r="P13" s="36">
        <f t="shared" si="0"/>
        <v>0</v>
      </c>
      <c r="Q13" s="36">
        <f t="shared" si="0"/>
        <v>1394</v>
      </c>
      <c r="R13" s="36">
        <f t="shared" ref="R13" si="4">R14+R16</f>
        <v>524</v>
      </c>
      <c r="S13" s="36">
        <f t="shared" ref="S13" si="5">S14+S16</f>
        <v>524</v>
      </c>
      <c r="T13" s="36">
        <f t="shared" ref="T13" si="6">T14+T16</f>
        <v>0</v>
      </c>
      <c r="U13" s="36">
        <f t="shared" si="0"/>
        <v>870</v>
      </c>
      <c r="V13" s="36">
        <f t="shared" si="0"/>
        <v>870</v>
      </c>
      <c r="W13" s="36">
        <f t="shared" si="0"/>
        <v>0</v>
      </c>
      <c r="X13" s="36">
        <f t="shared" si="0"/>
        <v>544</v>
      </c>
      <c r="Y13" s="36">
        <f t="shared" ref="Y13" si="7">Y14+Y16</f>
        <v>444</v>
      </c>
      <c r="Z13" s="36">
        <f t="shared" ref="Z13" si="8">Z14+Z16</f>
        <v>444</v>
      </c>
      <c r="AA13" s="36">
        <f t="shared" ref="AA13" si="9">AA14+AA16</f>
        <v>0</v>
      </c>
      <c r="AB13" s="36">
        <f t="shared" si="0"/>
        <v>100</v>
      </c>
      <c r="AC13" s="36">
        <f t="shared" si="0"/>
        <v>100</v>
      </c>
      <c r="AD13" s="36">
        <f t="shared" si="0"/>
        <v>0</v>
      </c>
      <c r="AE13" s="36">
        <f t="shared" si="0"/>
        <v>320</v>
      </c>
      <c r="AF13" s="36">
        <f t="shared" ref="AF13" si="10">AF14+AF16</f>
        <v>0</v>
      </c>
      <c r="AG13" s="36">
        <f t="shared" ref="AG13" si="11">AG14+AG16</f>
        <v>0</v>
      </c>
      <c r="AH13" s="36">
        <f t="shared" ref="AH13" si="12">AH14+AH16</f>
        <v>0</v>
      </c>
      <c r="AI13" s="36">
        <f t="shared" si="0"/>
        <v>320</v>
      </c>
      <c r="AJ13" s="36">
        <f t="shared" si="0"/>
        <v>320</v>
      </c>
      <c r="AK13" s="36">
        <f t="shared" si="0"/>
        <v>0</v>
      </c>
      <c r="AL13" s="36">
        <f t="shared" si="0"/>
        <v>200</v>
      </c>
      <c r="AM13" s="36">
        <f t="shared" ref="AM13" si="13">AM14+AM16</f>
        <v>0</v>
      </c>
      <c r="AN13" s="36">
        <f t="shared" ref="AN13" si="14">AN14+AN16</f>
        <v>0</v>
      </c>
      <c r="AO13" s="36">
        <f t="shared" ref="AO13" si="15">AO14+AO16</f>
        <v>0</v>
      </c>
      <c r="AP13" s="36">
        <f t="shared" si="0"/>
        <v>200</v>
      </c>
      <c r="AQ13" s="36">
        <f t="shared" si="0"/>
        <v>200</v>
      </c>
      <c r="AR13" s="36">
        <f t="shared" si="0"/>
        <v>0</v>
      </c>
      <c r="AS13" s="36">
        <f t="shared" si="0"/>
        <v>112</v>
      </c>
      <c r="AT13" s="36">
        <f t="shared" ref="AT13" si="16">AT14+AT16</f>
        <v>0</v>
      </c>
      <c r="AU13" s="36">
        <f t="shared" ref="AU13" si="17">AU14+AU16</f>
        <v>0</v>
      </c>
      <c r="AV13" s="36">
        <f t="shared" ref="AV13" si="18">AV14+AV16</f>
        <v>0</v>
      </c>
      <c r="AW13" s="36">
        <f t="shared" si="0"/>
        <v>112</v>
      </c>
      <c r="AX13" s="36">
        <f t="shared" si="0"/>
        <v>112</v>
      </c>
      <c r="AY13" s="36">
        <f t="shared" si="0"/>
        <v>0</v>
      </c>
      <c r="AZ13" s="36">
        <f t="shared" si="0"/>
        <v>1</v>
      </c>
      <c r="BA13" s="36">
        <f t="shared" ref="BA13" si="19">BA14+BA16</f>
        <v>0</v>
      </c>
      <c r="BB13" s="36">
        <f t="shared" ref="BB13" si="20">BB14+BB16</f>
        <v>0</v>
      </c>
      <c r="BC13" s="36">
        <f t="shared" ref="BC13" si="21">BC14+BC16</f>
        <v>0</v>
      </c>
      <c r="BD13" s="36">
        <f t="shared" si="0"/>
        <v>1</v>
      </c>
      <c r="BE13" s="36">
        <f t="shared" si="0"/>
        <v>1</v>
      </c>
      <c r="BF13" s="36">
        <f t="shared" si="0"/>
        <v>0</v>
      </c>
      <c r="BG13" s="36">
        <f t="shared" si="0"/>
        <v>6</v>
      </c>
      <c r="BH13" s="36">
        <f t="shared" ref="BH13" si="22">BH14+BH16</f>
        <v>0</v>
      </c>
      <c r="BI13" s="36">
        <f t="shared" ref="BI13" si="23">BI14+BI16</f>
        <v>0</v>
      </c>
      <c r="BJ13" s="36">
        <f t="shared" ref="BJ13" si="24">BJ14+BJ16</f>
        <v>0</v>
      </c>
      <c r="BK13" s="36">
        <f t="shared" si="0"/>
        <v>6</v>
      </c>
      <c r="BL13" s="36">
        <f t="shared" si="0"/>
        <v>6</v>
      </c>
      <c r="BM13" s="36">
        <f t="shared" si="0"/>
        <v>0</v>
      </c>
      <c r="BN13" s="41"/>
      <c r="BO13" s="41"/>
      <c r="BP13" s="41"/>
      <c r="BQ13" s="41"/>
    </row>
    <row r="14" spans="1:69" ht="24.6" customHeight="1" x14ac:dyDescent="0.25">
      <c r="A14" s="55" t="s">
        <v>43</v>
      </c>
      <c r="B14" s="54" t="s">
        <v>68</v>
      </c>
      <c r="C14" s="36">
        <f>C15</f>
        <v>195</v>
      </c>
      <c r="D14" s="36">
        <f t="shared" ref="D14:BM14" si="25">D15</f>
        <v>0</v>
      </c>
      <c r="E14" s="36">
        <f t="shared" si="25"/>
        <v>195</v>
      </c>
      <c r="F14" s="36">
        <f t="shared" si="25"/>
        <v>0</v>
      </c>
      <c r="G14" s="36">
        <f t="shared" si="25"/>
        <v>195</v>
      </c>
      <c r="H14" s="36">
        <f t="shared" si="25"/>
        <v>0</v>
      </c>
      <c r="I14" s="36">
        <f t="shared" si="25"/>
        <v>195</v>
      </c>
      <c r="J14" s="36">
        <f t="shared" si="25"/>
        <v>195</v>
      </c>
      <c r="K14" s="36">
        <f t="shared" ref="K14" si="26">K15</f>
        <v>0</v>
      </c>
      <c r="L14" s="36">
        <f t="shared" ref="L14" si="27">L15</f>
        <v>0</v>
      </c>
      <c r="M14" s="36">
        <f t="shared" ref="M14" si="28">M15</f>
        <v>0</v>
      </c>
      <c r="N14" s="36">
        <f t="shared" si="25"/>
        <v>195</v>
      </c>
      <c r="O14" s="36">
        <f t="shared" si="25"/>
        <v>195</v>
      </c>
      <c r="P14" s="36">
        <f t="shared" si="25"/>
        <v>0</v>
      </c>
      <c r="Q14" s="36">
        <f t="shared" si="25"/>
        <v>0</v>
      </c>
      <c r="R14" s="36">
        <f t="shared" ref="R14" si="29">R15</f>
        <v>0</v>
      </c>
      <c r="S14" s="36">
        <f t="shared" ref="S14" si="30">S15</f>
        <v>0</v>
      </c>
      <c r="T14" s="36">
        <f t="shared" ref="T14" si="31">T15</f>
        <v>0</v>
      </c>
      <c r="U14" s="36">
        <f t="shared" si="25"/>
        <v>0</v>
      </c>
      <c r="V14" s="36">
        <f t="shared" si="25"/>
        <v>0</v>
      </c>
      <c r="W14" s="36">
        <f t="shared" si="25"/>
        <v>0</v>
      </c>
      <c r="X14" s="36">
        <f t="shared" si="25"/>
        <v>0</v>
      </c>
      <c r="Y14" s="36">
        <f t="shared" ref="Y14" si="32">Y15</f>
        <v>0</v>
      </c>
      <c r="Z14" s="36">
        <f t="shared" ref="Z14" si="33">Z15</f>
        <v>0</v>
      </c>
      <c r="AA14" s="36">
        <f t="shared" ref="AA14" si="34">AA15</f>
        <v>0</v>
      </c>
      <c r="AB14" s="36">
        <f t="shared" si="25"/>
        <v>0</v>
      </c>
      <c r="AC14" s="36">
        <f t="shared" si="25"/>
        <v>0</v>
      </c>
      <c r="AD14" s="36">
        <f t="shared" si="25"/>
        <v>0</v>
      </c>
      <c r="AE14" s="36">
        <f t="shared" si="25"/>
        <v>0</v>
      </c>
      <c r="AF14" s="36">
        <f t="shared" ref="AF14" si="35">AF15</f>
        <v>0</v>
      </c>
      <c r="AG14" s="36">
        <f t="shared" ref="AG14" si="36">AG15</f>
        <v>0</v>
      </c>
      <c r="AH14" s="36">
        <f t="shared" ref="AH14" si="37">AH15</f>
        <v>0</v>
      </c>
      <c r="AI14" s="36">
        <f t="shared" si="25"/>
        <v>0</v>
      </c>
      <c r="AJ14" s="36">
        <f t="shared" si="25"/>
        <v>0</v>
      </c>
      <c r="AK14" s="36">
        <f t="shared" si="25"/>
        <v>0</v>
      </c>
      <c r="AL14" s="36">
        <f t="shared" si="25"/>
        <v>0</v>
      </c>
      <c r="AM14" s="36">
        <f t="shared" ref="AM14" si="38">AM15</f>
        <v>0</v>
      </c>
      <c r="AN14" s="36">
        <f t="shared" ref="AN14" si="39">AN15</f>
        <v>0</v>
      </c>
      <c r="AO14" s="36">
        <f t="shared" ref="AO14" si="40">AO15</f>
        <v>0</v>
      </c>
      <c r="AP14" s="36">
        <f t="shared" si="25"/>
        <v>0</v>
      </c>
      <c r="AQ14" s="36">
        <f t="shared" si="25"/>
        <v>0</v>
      </c>
      <c r="AR14" s="36">
        <f t="shared" si="25"/>
        <v>0</v>
      </c>
      <c r="AS14" s="36">
        <f t="shared" si="25"/>
        <v>0</v>
      </c>
      <c r="AT14" s="36">
        <f t="shared" ref="AT14" si="41">AT15</f>
        <v>0</v>
      </c>
      <c r="AU14" s="36">
        <f t="shared" ref="AU14" si="42">AU15</f>
        <v>0</v>
      </c>
      <c r="AV14" s="36">
        <f t="shared" ref="AV14" si="43">AV15</f>
        <v>0</v>
      </c>
      <c r="AW14" s="36">
        <f t="shared" si="25"/>
        <v>0</v>
      </c>
      <c r="AX14" s="36">
        <f t="shared" si="25"/>
        <v>0</v>
      </c>
      <c r="AY14" s="36">
        <f t="shared" si="25"/>
        <v>0</v>
      </c>
      <c r="AZ14" s="36">
        <f t="shared" si="25"/>
        <v>0</v>
      </c>
      <c r="BA14" s="36">
        <f t="shared" ref="BA14" si="44">BA15</f>
        <v>0</v>
      </c>
      <c r="BB14" s="36">
        <f t="shared" ref="BB14" si="45">BB15</f>
        <v>0</v>
      </c>
      <c r="BC14" s="36">
        <f t="shared" ref="BC14" si="46">BC15</f>
        <v>0</v>
      </c>
      <c r="BD14" s="36">
        <f t="shared" si="25"/>
        <v>0</v>
      </c>
      <c r="BE14" s="36">
        <f t="shared" si="25"/>
        <v>0</v>
      </c>
      <c r="BF14" s="36">
        <f t="shared" si="25"/>
        <v>0</v>
      </c>
      <c r="BG14" s="36">
        <f t="shared" si="25"/>
        <v>0</v>
      </c>
      <c r="BH14" s="36">
        <f t="shared" ref="BH14" si="47">BH15</f>
        <v>0</v>
      </c>
      <c r="BI14" s="36">
        <f t="shared" ref="BI14" si="48">BI15</f>
        <v>0</v>
      </c>
      <c r="BJ14" s="36">
        <f t="shared" ref="BJ14" si="49">BJ15</f>
        <v>0</v>
      </c>
      <c r="BK14" s="36">
        <f t="shared" si="25"/>
        <v>0</v>
      </c>
      <c r="BL14" s="36">
        <f t="shared" si="25"/>
        <v>0</v>
      </c>
      <c r="BM14" s="36">
        <f t="shared" si="25"/>
        <v>0</v>
      </c>
      <c r="BN14" s="41"/>
      <c r="BO14" s="41"/>
      <c r="BP14" s="41"/>
      <c r="BQ14" s="41"/>
    </row>
    <row r="15" spans="1:69" ht="31.5" x14ac:dyDescent="0.25">
      <c r="A15" s="56">
        <v>1</v>
      </c>
      <c r="B15" s="58" t="s">
        <v>181</v>
      </c>
      <c r="C15" s="31">
        <f>SUM(D15:F15)</f>
        <v>195</v>
      </c>
      <c r="D15" s="31"/>
      <c r="E15" s="31">
        <v>195</v>
      </c>
      <c r="F15" s="31"/>
      <c r="G15" s="31">
        <f>H15+I15</f>
        <v>195</v>
      </c>
      <c r="H15" s="31">
        <f>K15+R15+Y15+AF15+AM15+AT15+BA15+BH15</f>
        <v>0</v>
      </c>
      <c r="I15" s="31">
        <f>N15+U15+AB15+AI15+AP15+AW15+BD15+BK15</f>
        <v>195</v>
      </c>
      <c r="J15" s="31">
        <f>N15</f>
        <v>195</v>
      </c>
      <c r="K15" s="31">
        <f>SUM(L15:M15)</f>
        <v>0</v>
      </c>
      <c r="L15" s="31"/>
      <c r="M15" s="31"/>
      <c r="N15" s="31">
        <f>SUM(O15:P15)</f>
        <v>195</v>
      </c>
      <c r="O15" s="31">
        <v>195</v>
      </c>
      <c r="P15" s="31"/>
      <c r="Q15" s="31">
        <f>R15+U15</f>
        <v>0</v>
      </c>
      <c r="R15" s="31">
        <f>SUM(S15:T15)</f>
        <v>0</v>
      </c>
      <c r="S15" s="31"/>
      <c r="T15" s="31"/>
      <c r="U15" s="31">
        <f>SUM(V15:W15)</f>
        <v>0</v>
      </c>
      <c r="V15" s="31"/>
      <c r="W15" s="31"/>
      <c r="X15" s="31">
        <f>Y15+AB15</f>
        <v>0</v>
      </c>
      <c r="Y15" s="31">
        <f>SUM(Z15:AA15)</f>
        <v>0</v>
      </c>
      <c r="Z15" s="31"/>
      <c r="AA15" s="31"/>
      <c r="AB15" s="31">
        <f>SUM(AC15:AD15)</f>
        <v>0</v>
      </c>
      <c r="AC15" s="31"/>
      <c r="AD15" s="31"/>
      <c r="AE15" s="31">
        <f>AF15+AI15</f>
        <v>0</v>
      </c>
      <c r="AF15" s="31">
        <f>SUM(AG15:AH15)</f>
        <v>0</v>
      </c>
      <c r="AG15" s="31"/>
      <c r="AH15" s="31"/>
      <c r="AI15" s="31">
        <f>SUM(AJ15:AK15)</f>
        <v>0</v>
      </c>
      <c r="AJ15" s="31"/>
      <c r="AK15" s="31"/>
      <c r="AL15" s="31">
        <f>AM15+AP15</f>
        <v>0</v>
      </c>
      <c r="AM15" s="31">
        <f>SUM(AN15:AO15)</f>
        <v>0</v>
      </c>
      <c r="AN15" s="31"/>
      <c r="AO15" s="31"/>
      <c r="AP15" s="31">
        <f>SUM(AQ15:AR15)</f>
        <v>0</v>
      </c>
      <c r="AQ15" s="31"/>
      <c r="AR15" s="31"/>
      <c r="AS15" s="31">
        <f>AT15+AW15</f>
        <v>0</v>
      </c>
      <c r="AT15" s="31">
        <f>SUM(AU15:AV15)</f>
        <v>0</v>
      </c>
      <c r="AU15" s="31"/>
      <c r="AV15" s="31"/>
      <c r="AW15" s="31">
        <f>SUM(AX15:AY15)</f>
        <v>0</v>
      </c>
      <c r="AX15" s="31"/>
      <c r="AY15" s="31"/>
      <c r="AZ15" s="31">
        <f>BA15+BD15</f>
        <v>0</v>
      </c>
      <c r="BA15" s="31">
        <f>SUM(BB15:BC15)</f>
        <v>0</v>
      </c>
      <c r="BB15" s="31"/>
      <c r="BC15" s="31"/>
      <c r="BD15" s="31">
        <f>SUM(BE15:BF15)</f>
        <v>0</v>
      </c>
      <c r="BE15" s="31"/>
      <c r="BF15" s="31"/>
      <c r="BG15" s="31">
        <f>BH15+BK15</f>
        <v>0</v>
      </c>
      <c r="BH15" s="31">
        <f>SUM(BI15:BJ15)</f>
        <v>0</v>
      </c>
      <c r="BI15" s="31"/>
      <c r="BJ15" s="31"/>
      <c r="BK15" s="31">
        <f>SUM(BL15:BM15)</f>
        <v>0</v>
      </c>
      <c r="BL15" s="31"/>
      <c r="BM15" s="31"/>
      <c r="BN15" s="41">
        <f>G15/C15</f>
        <v>1</v>
      </c>
      <c r="BO15" s="61"/>
      <c r="BP15" s="61">
        <f>I15/E15</f>
        <v>1</v>
      </c>
      <c r="BQ15" s="41"/>
    </row>
    <row r="16" spans="1:69" ht="24.6" customHeight="1" x14ac:dyDescent="0.25">
      <c r="A16" s="55" t="s">
        <v>29</v>
      </c>
      <c r="B16" s="54" t="s">
        <v>69</v>
      </c>
      <c r="C16" s="36">
        <f t="shared" ref="C16:AH16" si="50">SUM(C17:C29)</f>
        <v>2592</v>
      </c>
      <c r="D16" s="36">
        <f t="shared" si="50"/>
        <v>968</v>
      </c>
      <c r="E16" s="36">
        <f t="shared" si="50"/>
        <v>1624</v>
      </c>
      <c r="F16" s="36">
        <f t="shared" si="50"/>
        <v>0</v>
      </c>
      <c r="G16" s="36">
        <f t="shared" si="50"/>
        <v>2592</v>
      </c>
      <c r="H16" s="36">
        <f t="shared" si="50"/>
        <v>968</v>
      </c>
      <c r="I16" s="36">
        <f t="shared" si="50"/>
        <v>1624</v>
      </c>
      <c r="J16" s="36">
        <f t="shared" si="50"/>
        <v>15</v>
      </c>
      <c r="K16" s="36">
        <f t="shared" si="50"/>
        <v>0</v>
      </c>
      <c r="L16" s="36">
        <f t="shared" si="50"/>
        <v>0</v>
      </c>
      <c r="M16" s="36">
        <f t="shared" si="50"/>
        <v>0</v>
      </c>
      <c r="N16" s="36">
        <f t="shared" si="50"/>
        <v>15</v>
      </c>
      <c r="O16" s="36">
        <f t="shared" si="50"/>
        <v>15</v>
      </c>
      <c r="P16" s="36">
        <f t="shared" si="50"/>
        <v>0</v>
      </c>
      <c r="Q16" s="36">
        <f t="shared" si="50"/>
        <v>1394</v>
      </c>
      <c r="R16" s="36">
        <f t="shared" si="50"/>
        <v>524</v>
      </c>
      <c r="S16" s="36">
        <f t="shared" si="50"/>
        <v>524</v>
      </c>
      <c r="T16" s="36">
        <f t="shared" si="50"/>
        <v>0</v>
      </c>
      <c r="U16" s="36">
        <f t="shared" si="50"/>
        <v>870</v>
      </c>
      <c r="V16" s="36">
        <f t="shared" si="50"/>
        <v>870</v>
      </c>
      <c r="W16" s="36">
        <f t="shared" si="50"/>
        <v>0</v>
      </c>
      <c r="X16" s="36">
        <f t="shared" si="50"/>
        <v>544</v>
      </c>
      <c r="Y16" s="36">
        <f t="shared" si="50"/>
        <v>444</v>
      </c>
      <c r="Z16" s="36">
        <f t="shared" si="50"/>
        <v>444</v>
      </c>
      <c r="AA16" s="36">
        <f t="shared" si="50"/>
        <v>0</v>
      </c>
      <c r="AB16" s="36">
        <f t="shared" si="50"/>
        <v>100</v>
      </c>
      <c r="AC16" s="36">
        <f t="shared" si="50"/>
        <v>100</v>
      </c>
      <c r="AD16" s="36">
        <f t="shared" si="50"/>
        <v>0</v>
      </c>
      <c r="AE16" s="36">
        <f t="shared" si="50"/>
        <v>320</v>
      </c>
      <c r="AF16" s="36">
        <f t="shared" si="50"/>
        <v>0</v>
      </c>
      <c r="AG16" s="36">
        <f t="shared" si="50"/>
        <v>0</v>
      </c>
      <c r="AH16" s="36">
        <f t="shared" si="50"/>
        <v>0</v>
      </c>
      <c r="AI16" s="36">
        <f t="shared" ref="AI16:BM16" si="51">SUM(AI17:AI29)</f>
        <v>320</v>
      </c>
      <c r="AJ16" s="36">
        <f t="shared" si="51"/>
        <v>320</v>
      </c>
      <c r="AK16" s="36">
        <f t="shared" si="51"/>
        <v>0</v>
      </c>
      <c r="AL16" s="36">
        <f t="shared" si="51"/>
        <v>200</v>
      </c>
      <c r="AM16" s="36">
        <f t="shared" si="51"/>
        <v>0</v>
      </c>
      <c r="AN16" s="36">
        <f t="shared" si="51"/>
        <v>0</v>
      </c>
      <c r="AO16" s="36">
        <f t="shared" si="51"/>
        <v>0</v>
      </c>
      <c r="AP16" s="36">
        <f t="shared" si="51"/>
        <v>200</v>
      </c>
      <c r="AQ16" s="36">
        <f t="shared" si="51"/>
        <v>200</v>
      </c>
      <c r="AR16" s="36">
        <f t="shared" si="51"/>
        <v>0</v>
      </c>
      <c r="AS16" s="36">
        <f t="shared" si="51"/>
        <v>112</v>
      </c>
      <c r="AT16" s="36">
        <f t="shared" si="51"/>
        <v>0</v>
      </c>
      <c r="AU16" s="36">
        <f t="shared" si="51"/>
        <v>0</v>
      </c>
      <c r="AV16" s="36">
        <f t="shared" si="51"/>
        <v>0</v>
      </c>
      <c r="AW16" s="36">
        <f t="shared" si="51"/>
        <v>112</v>
      </c>
      <c r="AX16" s="36">
        <f t="shared" si="51"/>
        <v>112</v>
      </c>
      <c r="AY16" s="36">
        <f t="shared" si="51"/>
        <v>0</v>
      </c>
      <c r="AZ16" s="36">
        <f t="shared" si="51"/>
        <v>1</v>
      </c>
      <c r="BA16" s="36">
        <f t="shared" si="51"/>
        <v>0</v>
      </c>
      <c r="BB16" s="36">
        <f t="shared" si="51"/>
        <v>0</v>
      </c>
      <c r="BC16" s="36">
        <f t="shared" si="51"/>
        <v>0</v>
      </c>
      <c r="BD16" s="36">
        <f t="shared" si="51"/>
        <v>1</v>
      </c>
      <c r="BE16" s="36">
        <f t="shared" si="51"/>
        <v>1</v>
      </c>
      <c r="BF16" s="36">
        <f t="shared" si="51"/>
        <v>0</v>
      </c>
      <c r="BG16" s="36">
        <f t="shared" si="51"/>
        <v>6</v>
      </c>
      <c r="BH16" s="36">
        <f t="shared" si="51"/>
        <v>0</v>
      </c>
      <c r="BI16" s="36">
        <f t="shared" si="51"/>
        <v>0</v>
      </c>
      <c r="BJ16" s="36">
        <f t="shared" si="51"/>
        <v>0</v>
      </c>
      <c r="BK16" s="36">
        <f t="shared" si="51"/>
        <v>6</v>
      </c>
      <c r="BL16" s="36">
        <f t="shared" si="51"/>
        <v>6</v>
      </c>
      <c r="BM16" s="36">
        <f t="shared" si="51"/>
        <v>0</v>
      </c>
      <c r="BN16" s="41"/>
      <c r="BO16" s="61"/>
      <c r="BP16" s="61"/>
      <c r="BQ16" s="41"/>
    </row>
    <row r="17" spans="1:69" ht="24.6" customHeight="1" x14ac:dyDescent="0.25">
      <c r="A17" s="56">
        <v>1</v>
      </c>
      <c r="B17" s="58" t="s">
        <v>280</v>
      </c>
      <c r="C17" s="31">
        <f t="shared" ref="C17:C20" si="52">SUM(D17:F17)</f>
        <v>13</v>
      </c>
      <c r="D17" s="31">
        <v>0</v>
      </c>
      <c r="E17" s="31">
        <v>13</v>
      </c>
      <c r="F17" s="31"/>
      <c r="G17" s="31">
        <f t="shared" ref="G17:G20" si="53">H17+I17</f>
        <v>13</v>
      </c>
      <c r="H17" s="31">
        <f t="shared" ref="H17:H29" si="54">K17+R17+Y17+AF17+AM17+AT17+BA17+BH17</f>
        <v>0</v>
      </c>
      <c r="I17" s="31">
        <f t="shared" ref="I17:I29" si="55">N17+U17+AB17+AI17+AP17+AW17+BD17+BK17</f>
        <v>13</v>
      </c>
      <c r="J17" s="31">
        <f t="shared" ref="J17:J29" si="56">N17</f>
        <v>13</v>
      </c>
      <c r="K17" s="31">
        <f t="shared" ref="K17:K29" si="57">SUM(L17:M17)</f>
        <v>0</v>
      </c>
      <c r="L17" s="59"/>
      <c r="M17" s="31"/>
      <c r="N17" s="31">
        <f t="shared" ref="N17:N20" si="58">SUM(O17:P17)</f>
        <v>13</v>
      </c>
      <c r="O17" s="64">
        <v>13</v>
      </c>
      <c r="P17" s="31"/>
      <c r="Q17" s="31">
        <f t="shared" ref="Q17:Q29" si="59">R17+U17</f>
        <v>0</v>
      </c>
      <c r="R17" s="31">
        <f t="shared" ref="R17:R29" si="60">SUM(S17:T17)</f>
        <v>0</v>
      </c>
      <c r="S17" s="31"/>
      <c r="T17" s="31"/>
      <c r="U17" s="31">
        <f t="shared" ref="U17:U29" si="61">SUM(V17:W17)</f>
        <v>0</v>
      </c>
      <c r="V17" s="31"/>
      <c r="W17" s="31"/>
      <c r="X17" s="31">
        <f t="shared" ref="X17:X29" si="62">Y17+AB17</f>
        <v>0</v>
      </c>
      <c r="Y17" s="31">
        <f t="shared" ref="Y17:Y29" si="63">SUM(Z17:AA17)</f>
        <v>0</v>
      </c>
      <c r="Z17" s="31"/>
      <c r="AA17" s="31"/>
      <c r="AB17" s="31">
        <f t="shared" ref="AB17:AB29" si="64">SUM(AC17:AD17)</f>
        <v>0</v>
      </c>
      <c r="AC17" s="31"/>
      <c r="AD17" s="31"/>
      <c r="AE17" s="31">
        <f t="shared" ref="AE17:AE29" si="65">AF17+AI17</f>
        <v>0</v>
      </c>
      <c r="AF17" s="31">
        <f t="shared" ref="AF17:AF29" si="66">SUM(AG17:AH17)</f>
        <v>0</v>
      </c>
      <c r="AG17" s="31"/>
      <c r="AH17" s="31"/>
      <c r="AI17" s="31">
        <f t="shared" ref="AI17:AI29" si="67">SUM(AJ17:AK17)</f>
        <v>0</v>
      </c>
      <c r="AJ17" s="31"/>
      <c r="AK17" s="31"/>
      <c r="AL17" s="31">
        <f t="shared" ref="AL17:AL29" si="68">AM17+AP17</f>
        <v>0</v>
      </c>
      <c r="AM17" s="31">
        <f t="shared" ref="AM17:AM29" si="69">SUM(AN17:AO17)</f>
        <v>0</v>
      </c>
      <c r="AN17" s="31"/>
      <c r="AO17" s="31"/>
      <c r="AP17" s="31">
        <f t="shared" ref="AP17:AP29" si="70">SUM(AQ17:AR17)</f>
        <v>0</v>
      </c>
      <c r="AQ17" s="31"/>
      <c r="AR17" s="31"/>
      <c r="AS17" s="31">
        <f t="shared" ref="AS17:AS29" si="71">AT17+AW17</f>
        <v>0</v>
      </c>
      <c r="AT17" s="31">
        <f t="shared" ref="AT17:AT29" si="72">SUM(AU17:AV17)</f>
        <v>0</v>
      </c>
      <c r="AU17" s="31"/>
      <c r="AV17" s="31"/>
      <c r="AW17" s="31">
        <f t="shared" ref="AW17:AW29" si="73">SUM(AX17:AY17)</f>
        <v>0</v>
      </c>
      <c r="AX17" s="31"/>
      <c r="AY17" s="31"/>
      <c r="AZ17" s="31">
        <f t="shared" ref="AZ17:AZ29" si="74">BA17+BD17</f>
        <v>0</v>
      </c>
      <c r="BA17" s="31">
        <f t="shared" ref="BA17:BA29" si="75">SUM(BB17:BC17)</f>
        <v>0</v>
      </c>
      <c r="BB17" s="31"/>
      <c r="BC17" s="31"/>
      <c r="BD17" s="31">
        <f t="shared" ref="BD17:BD29" si="76">SUM(BE17:BF17)</f>
        <v>0</v>
      </c>
      <c r="BE17" s="31"/>
      <c r="BF17" s="31"/>
      <c r="BG17" s="31">
        <f t="shared" ref="BG17:BG29" si="77">BH17+BK17</f>
        <v>0</v>
      </c>
      <c r="BH17" s="31">
        <f t="shared" ref="BH17:BH29" si="78">SUM(BI17:BJ17)</f>
        <v>0</v>
      </c>
      <c r="BI17" s="31"/>
      <c r="BJ17" s="31"/>
      <c r="BK17" s="31">
        <f t="shared" ref="BK17:BK29" si="79">SUM(BL17:BM17)</f>
        <v>0</v>
      </c>
      <c r="BL17" s="31"/>
      <c r="BM17" s="31"/>
      <c r="BN17" s="41">
        <f t="shared" ref="BN17:BN20" si="80">G17/C17</f>
        <v>1</v>
      </c>
      <c r="BO17" s="61"/>
      <c r="BP17" s="61">
        <f t="shared" ref="BP17:BP20" si="81">I17/E17</f>
        <v>1</v>
      </c>
      <c r="BQ17" s="41"/>
    </row>
    <row r="18" spans="1:69" ht="24.6" customHeight="1" x14ac:dyDescent="0.25">
      <c r="A18" s="56">
        <v>2</v>
      </c>
      <c r="B18" s="58" t="s">
        <v>281</v>
      </c>
      <c r="C18" s="31">
        <f t="shared" si="52"/>
        <v>1153</v>
      </c>
      <c r="D18" s="31">
        <v>210</v>
      </c>
      <c r="E18" s="31">
        <v>943</v>
      </c>
      <c r="F18" s="31"/>
      <c r="G18" s="31">
        <f t="shared" si="53"/>
        <v>1153</v>
      </c>
      <c r="H18" s="31">
        <f t="shared" si="54"/>
        <v>210</v>
      </c>
      <c r="I18" s="31">
        <f t="shared" si="55"/>
        <v>943</v>
      </c>
      <c r="J18" s="31">
        <f t="shared" si="56"/>
        <v>2</v>
      </c>
      <c r="K18" s="31">
        <f t="shared" si="57"/>
        <v>0</v>
      </c>
      <c r="L18" s="60"/>
      <c r="M18" s="31"/>
      <c r="N18" s="31">
        <f t="shared" si="58"/>
        <v>2</v>
      </c>
      <c r="O18" s="60">
        <v>2</v>
      </c>
      <c r="P18" s="31"/>
      <c r="Q18" s="31">
        <f t="shared" si="59"/>
        <v>778</v>
      </c>
      <c r="R18" s="31">
        <f t="shared" si="60"/>
        <v>210</v>
      </c>
      <c r="S18" s="31">
        <v>210</v>
      </c>
      <c r="T18" s="31"/>
      <c r="U18" s="31">
        <f t="shared" si="61"/>
        <v>568</v>
      </c>
      <c r="V18" s="31">
        <v>568</v>
      </c>
      <c r="W18" s="31"/>
      <c r="X18" s="31">
        <f t="shared" si="62"/>
        <v>0</v>
      </c>
      <c r="Y18" s="31">
        <f t="shared" si="63"/>
        <v>0</v>
      </c>
      <c r="Z18" s="31"/>
      <c r="AA18" s="31"/>
      <c r="AB18" s="31">
        <f t="shared" si="64"/>
        <v>0</v>
      </c>
      <c r="AC18" s="31"/>
      <c r="AD18" s="31"/>
      <c r="AE18" s="31">
        <f t="shared" si="65"/>
        <v>270</v>
      </c>
      <c r="AF18" s="31">
        <f t="shared" si="66"/>
        <v>0</v>
      </c>
      <c r="AG18" s="31"/>
      <c r="AH18" s="31"/>
      <c r="AI18" s="31">
        <f t="shared" si="67"/>
        <v>270</v>
      </c>
      <c r="AJ18" s="31">
        <v>270</v>
      </c>
      <c r="AK18" s="31"/>
      <c r="AL18" s="31">
        <f t="shared" si="68"/>
        <v>0</v>
      </c>
      <c r="AM18" s="31">
        <f t="shared" si="69"/>
        <v>0</v>
      </c>
      <c r="AN18" s="31"/>
      <c r="AO18" s="31"/>
      <c r="AP18" s="31">
        <f t="shared" si="70"/>
        <v>0</v>
      </c>
      <c r="AQ18" s="31"/>
      <c r="AR18" s="31"/>
      <c r="AS18" s="31">
        <f t="shared" si="71"/>
        <v>100</v>
      </c>
      <c r="AT18" s="31">
        <f t="shared" si="72"/>
        <v>0</v>
      </c>
      <c r="AU18" s="31"/>
      <c r="AV18" s="31"/>
      <c r="AW18" s="31">
        <f t="shared" si="73"/>
        <v>100</v>
      </c>
      <c r="AX18" s="31">
        <v>100</v>
      </c>
      <c r="AY18" s="31"/>
      <c r="AZ18" s="31">
        <f t="shared" si="74"/>
        <v>1</v>
      </c>
      <c r="BA18" s="31">
        <f t="shared" si="75"/>
        <v>0</v>
      </c>
      <c r="BB18" s="31"/>
      <c r="BC18" s="31"/>
      <c r="BD18" s="31">
        <f t="shared" si="76"/>
        <v>1</v>
      </c>
      <c r="BE18" s="31">
        <v>1</v>
      </c>
      <c r="BF18" s="31"/>
      <c r="BG18" s="31">
        <f t="shared" si="77"/>
        <v>2</v>
      </c>
      <c r="BH18" s="31">
        <f t="shared" si="78"/>
        <v>0</v>
      </c>
      <c r="BI18" s="31"/>
      <c r="BJ18" s="31"/>
      <c r="BK18" s="31">
        <f t="shared" si="79"/>
        <v>2</v>
      </c>
      <c r="BL18" s="31">
        <v>2</v>
      </c>
      <c r="BM18" s="31"/>
      <c r="BN18" s="41">
        <f t="shared" si="80"/>
        <v>1</v>
      </c>
      <c r="BO18" s="61">
        <f t="shared" ref="BO18" si="82">H18/D18</f>
        <v>1</v>
      </c>
      <c r="BP18" s="61">
        <f t="shared" si="81"/>
        <v>1</v>
      </c>
      <c r="BQ18" s="41"/>
    </row>
    <row r="19" spans="1:69" ht="24.6" customHeight="1" x14ac:dyDescent="0.25">
      <c r="A19" s="56">
        <v>3</v>
      </c>
      <c r="B19" s="58" t="s">
        <v>279</v>
      </c>
      <c r="C19" s="31">
        <f t="shared" si="52"/>
        <v>13</v>
      </c>
      <c r="D19" s="31">
        <v>0</v>
      </c>
      <c r="E19" s="31">
        <v>13</v>
      </c>
      <c r="F19" s="31"/>
      <c r="G19" s="31">
        <f t="shared" si="53"/>
        <v>13</v>
      </c>
      <c r="H19" s="31">
        <f t="shared" si="54"/>
        <v>0</v>
      </c>
      <c r="I19" s="31">
        <f t="shared" si="55"/>
        <v>13</v>
      </c>
      <c r="J19" s="31">
        <f t="shared" si="56"/>
        <v>0</v>
      </c>
      <c r="K19" s="31">
        <f t="shared" si="57"/>
        <v>0</v>
      </c>
      <c r="L19" s="31"/>
      <c r="M19" s="31"/>
      <c r="N19" s="31">
        <f t="shared" si="58"/>
        <v>0</v>
      </c>
      <c r="O19" s="31"/>
      <c r="P19" s="31"/>
      <c r="Q19" s="31">
        <f t="shared" si="59"/>
        <v>13</v>
      </c>
      <c r="R19" s="31">
        <f t="shared" si="60"/>
        <v>0</v>
      </c>
      <c r="S19" s="31"/>
      <c r="T19" s="31"/>
      <c r="U19" s="31">
        <f t="shared" si="61"/>
        <v>13</v>
      </c>
      <c r="V19" s="31">
        <v>13</v>
      </c>
      <c r="W19" s="31"/>
      <c r="X19" s="31">
        <f t="shared" si="62"/>
        <v>0</v>
      </c>
      <c r="Y19" s="31">
        <f t="shared" si="63"/>
        <v>0</v>
      </c>
      <c r="Z19" s="31"/>
      <c r="AA19" s="31"/>
      <c r="AB19" s="31">
        <f t="shared" si="64"/>
        <v>0</v>
      </c>
      <c r="AC19" s="31"/>
      <c r="AD19" s="31"/>
      <c r="AE19" s="31">
        <f t="shared" si="65"/>
        <v>0</v>
      </c>
      <c r="AF19" s="31">
        <f t="shared" si="66"/>
        <v>0</v>
      </c>
      <c r="AG19" s="31"/>
      <c r="AH19" s="31"/>
      <c r="AI19" s="31">
        <f t="shared" si="67"/>
        <v>0</v>
      </c>
      <c r="AJ19" s="31"/>
      <c r="AK19" s="31"/>
      <c r="AL19" s="31">
        <f t="shared" si="68"/>
        <v>0</v>
      </c>
      <c r="AM19" s="31">
        <f t="shared" si="69"/>
        <v>0</v>
      </c>
      <c r="AN19" s="31"/>
      <c r="AO19" s="31"/>
      <c r="AP19" s="31">
        <f t="shared" si="70"/>
        <v>0</v>
      </c>
      <c r="AQ19" s="31"/>
      <c r="AR19" s="31"/>
      <c r="AS19" s="31">
        <f t="shared" si="71"/>
        <v>0</v>
      </c>
      <c r="AT19" s="31">
        <f t="shared" si="72"/>
        <v>0</v>
      </c>
      <c r="AU19" s="31"/>
      <c r="AV19" s="31"/>
      <c r="AW19" s="31">
        <f t="shared" si="73"/>
        <v>0</v>
      </c>
      <c r="AX19" s="31"/>
      <c r="AY19" s="31"/>
      <c r="AZ19" s="31">
        <f t="shared" si="74"/>
        <v>0</v>
      </c>
      <c r="BA19" s="31">
        <f t="shared" si="75"/>
        <v>0</v>
      </c>
      <c r="BB19" s="31"/>
      <c r="BC19" s="31"/>
      <c r="BD19" s="31">
        <f t="shared" si="76"/>
        <v>0</v>
      </c>
      <c r="BE19" s="31"/>
      <c r="BF19" s="31"/>
      <c r="BG19" s="31">
        <f t="shared" si="77"/>
        <v>0</v>
      </c>
      <c r="BH19" s="31">
        <f t="shared" si="78"/>
        <v>0</v>
      </c>
      <c r="BI19" s="31"/>
      <c r="BJ19" s="31"/>
      <c r="BK19" s="31">
        <f t="shared" si="79"/>
        <v>0</v>
      </c>
      <c r="BL19" s="31"/>
      <c r="BM19" s="31"/>
      <c r="BN19" s="41">
        <f t="shared" si="80"/>
        <v>1</v>
      </c>
      <c r="BO19" s="61"/>
      <c r="BP19" s="61">
        <f t="shared" si="81"/>
        <v>1</v>
      </c>
      <c r="BQ19" s="41"/>
    </row>
    <row r="20" spans="1:69" ht="24.6" customHeight="1" x14ac:dyDescent="0.25">
      <c r="A20" s="56">
        <v>4</v>
      </c>
      <c r="B20" s="58" t="s">
        <v>282</v>
      </c>
      <c r="C20" s="31">
        <f t="shared" si="52"/>
        <v>25</v>
      </c>
      <c r="D20" s="31">
        <v>0</v>
      </c>
      <c r="E20" s="31">
        <v>25</v>
      </c>
      <c r="F20" s="31"/>
      <c r="G20" s="31">
        <f t="shared" si="53"/>
        <v>25</v>
      </c>
      <c r="H20" s="31">
        <f t="shared" si="54"/>
        <v>0</v>
      </c>
      <c r="I20" s="31">
        <f t="shared" si="55"/>
        <v>25</v>
      </c>
      <c r="J20" s="31">
        <f t="shared" si="56"/>
        <v>0</v>
      </c>
      <c r="K20" s="31">
        <f t="shared" si="57"/>
        <v>0</v>
      </c>
      <c r="L20" s="31"/>
      <c r="M20" s="31"/>
      <c r="N20" s="31">
        <f t="shared" si="58"/>
        <v>0</v>
      </c>
      <c r="O20" s="31"/>
      <c r="P20" s="31"/>
      <c r="Q20" s="31">
        <f t="shared" si="59"/>
        <v>13</v>
      </c>
      <c r="R20" s="31">
        <f t="shared" si="60"/>
        <v>0</v>
      </c>
      <c r="S20" s="31"/>
      <c r="T20" s="31"/>
      <c r="U20" s="31">
        <f t="shared" si="61"/>
        <v>13</v>
      </c>
      <c r="V20" s="31">
        <v>13</v>
      </c>
      <c r="W20" s="31"/>
      <c r="X20" s="31">
        <f t="shared" si="62"/>
        <v>0</v>
      </c>
      <c r="Y20" s="31">
        <f t="shared" si="63"/>
        <v>0</v>
      </c>
      <c r="Z20" s="31"/>
      <c r="AA20" s="31"/>
      <c r="AB20" s="31">
        <f t="shared" si="64"/>
        <v>0</v>
      </c>
      <c r="AC20" s="31"/>
      <c r="AD20" s="31"/>
      <c r="AE20" s="31">
        <f t="shared" si="65"/>
        <v>0</v>
      </c>
      <c r="AF20" s="31">
        <f t="shared" si="66"/>
        <v>0</v>
      </c>
      <c r="AG20" s="31"/>
      <c r="AH20" s="31"/>
      <c r="AI20" s="31">
        <f t="shared" si="67"/>
        <v>0</v>
      </c>
      <c r="AJ20" s="31"/>
      <c r="AK20" s="31"/>
      <c r="AL20" s="31">
        <f t="shared" si="68"/>
        <v>0</v>
      </c>
      <c r="AM20" s="31">
        <f t="shared" si="69"/>
        <v>0</v>
      </c>
      <c r="AN20" s="31"/>
      <c r="AO20" s="31"/>
      <c r="AP20" s="31">
        <f t="shared" si="70"/>
        <v>0</v>
      </c>
      <c r="AQ20" s="31"/>
      <c r="AR20" s="31"/>
      <c r="AS20" s="31">
        <f t="shared" si="71"/>
        <v>12</v>
      </c>
      <c r="AT20" s="31">
        <f t="shared" si="72"/>
        <v>0</v>
      </c>
      <c r="AU20" s="31"/>
      <c r="AV20" s="31"/>
      <c r="AW20" s="31">
        <f t="shared" si="73"/>
        <v>12</v>
      </c>
      <c r="AX20" s="31">
        <v>12</v>
      </c>
      <c r="AY20" s="31"/>
      <c r="AZ20" s="31">
        <f t="shared" si="74"/>
        <v>0</v>
      </c>
      <c r="BA20" s="31">
        <f t="shared" si="75"/>
        <v>0</v>
      </c>
      <c r="BB20" s="31"/>
      <c r="BC20" s="31"/>
      <c r="BD20" s="31">
        <f t="shared" si="76"/>
        <v>0</v>
      </c>
      <c r="BE20" s="31"/>
      <c r="BF20" s="31"/>
      <c r="BG20" s="31">
        <f t="shared" si="77"/>
        <v>0</v>
      </c>
      <c r="BH20" s="31">
        <f t="shared" si="78"/>
        <v>0</v>
      </c>
      <c r="BI20" s="31"/>
      <c r="BJ20" s="31"/>
      <c r="BK20" s="31">
        <f t="shared" si="79"/>
        <v>0</v>
      </c>
      <c r="BL20" s="31"/>
      <c r="BM20" s="31"/>
      <c r="BN20" s="41">
        <f t="shared" si="80"/>
        <v>1</v>
      </c>
      <c r="BO20" s="61"/>
      <c r="BP20" s="61">
        <f t="shared" si="81"/>
        <v>1</v>
      </c>
      <c r="BQ20" s="41"/>
    </row>
    <row r="21" spans="1:69" ht="24.6" customHeight="1" x14ac:dyDescent="0.25">
      <c r="A21" s="56">
        <v>5</v>
      </c>
      <c r="B21" s="58" t="s">
        <v>283</v>
      </c>
      <c r="C21" s="31">
        <f t="shared" ref="C21:C24" si="83">SUM(D21:F21)</f>
        <v>14</v>
      </c>
      <c r="D21" s="31">
        <v>0</v>
      </c>
      <c r="E21" s="31">
        <v>14</v>
      </c>
      <c r="F21" s="31"/>
      <c r="G21" s="31">
        <f t="shared" ref="G21:G24" si="84">H21+I21</f>
        <v>14</v>
      </c>
      <c r="H21" s="31">
        <f t="shared" si="54"/>
        <v>0</v>
      </c>
      <c r="I21" s="31">
        <f t="shared" si="55"/>
        <v>14</v>
      </c>
      <c r="J21" s="31">
        <f t="shared" si="56"/>
        <v>0</v>
      </c>
      <c r="K21" s="31">
        <f t="shared" si="57"/>
        <v>0</v>
      </c>
      <c r="L21" s="31"/>
      <c r="M21" s="31"/>
      <c r="N21" s="31">
        <f t="shared" ref="N21:N24" si="85">SUM(O21:P21)</f>
        <v>0</v>
      </c>
      <c r="O21" s="31"/>
      <c r="P21" s="31"/>
      <c r="Q21" s="31">
        <f t="shared" si="59"/>
        <v>13</v>
      </c>
      <c r="R21" s="31">
        <f t="shared" si="60"/>
        <v>0</v>
      </c>
      <c r="S21" s="31"/>
      <c r="T21" s="31"/>
      <c r="U21" s="31">
        <f t="shared" si="61"/>
        <v>13</v>
      </c>
      <c r="V21" s="31">
        <v>13</v>
      </c>
      <c r="W21" s="31"/>
      <c r="X21" s="31">
        <f t="shared" si="62"/>
        <v>0</v>
      </c>
      <c r="Y21" s="31">
        <f t="shared" si="63"/>
        <v>0</v>
      </c>
      <c r="Z21" s="31"/>
      <c r="AA21" s="31"/>
      <c r="AB21" s="31">
        <f t="shared" si="64"/>
        <v>0</v>
      </c>
      <c r="AC21" s="31"/>
      <c r="AD21" s="31"/>
      <c r="AE21" s="31">
        <f t="shared" si="65"/>
        <v>0</v>
      </c>
      <c r="AF21" s="31">
        <f t="shared" si="66"/>
        <v>0</v>
      </c>
      <c r="AG21" s="31"/>
      <c r="AH21" s="31"/>
      <c r="AI21" s="31">
        <f t="shared" si="67"/>
        <v>0</v>
      </c>
      <c r="AJ21" s="31"/>
      <c r="AK21" s="31"/>
      <c r="AL21" s="31">
        <f t="shared" si="68"/>
        <v>0</v>
      </c>
      <c r="AM21" s="31">
        <f t="shared" si="69"/>
        <v>0</v>
      </c>
      <c r="AN21" s="31"/>
      <c r="AO21" s="31"/>
      <c r="AP21" s="31">
        <f t="shared" si="70"/>
        <v>0</v>
      </c>
      <c r="AQ21" s="31"/>
      <c r="AR21" s="31"/>
      <c r="AS21" s="31">
        <f t="shared" si="71"/>
        <v>0</v>
      </c>
      <c r="AT21" s="31">
        <f t="shared" si="72"/>
        <v>0</v>
      </c>
      <c r="AU21" s="31"/>
      <c r="AV21" s="31"/>
      <c r="AW21" s="31">
        <f t="shared" si="73"/>
        <v>0</v>
      </c>
      <c r="AX21" s="31"/>
      <c r="AY21" s="31"/>
      <c r="AZ21" s="31">
        <f t="shared" si="74"/>
        <v>0</v>
      </c>
      <c r="BA21" s="31">
        <f t="shared" si="75"/>
        <v>0</v>
      </c>
      <c r="BB21" s="31"/>
      <c r="BC21" s="31"/>
      <c r="BD21" s="31">
        <f t="shared" si="76"/>
        <v>0</v>
      </c>
      <c r="BE21" s="31"/>
      <c r="BF21" s="31"/>
      <c r="BG21" s="31">
        <f t="shared" si="77"/>
        <v>1</v>
      </c>
      <c r="BH21" s="31">
        <f t="shared" si="78"/>
        <v>0</v>
      </c>
      <c r="BI21" s="31"/>
      <c r="BJ21" s="31"/>
      <c r="BK21" s="31">
        <f t="shared" si="79"/>
        <v>1</v>
      </c>
      <c r="BL21" s="31">
        <v>1</v>
      </c>
      <c r="BM21" s="31"/>
      <c r="BN21" s="41">
        <f t="shared" ref="BN21:BN24" si="86">G21/C21</f>
        <v>1</v>
      </c>
      <c r="BO21" s="61"/>
      <c r="BP21" s="61">
        <f t="shared" ref="BP21:BP24" si="87">I21/E21</f>
        <v>1</v>
      </c>
      <c r="BQ21" s="41"/>
    </row>
    <row r="22" spans="1:69" ht="24.6" customHeight="1" x14ac:dyDescent="0.25">
      <c r="A22" s="56">
        <v>6</v>
      </c>
      <c r="B22" s="58" t="s">
        <v>284</v>
      </c>
      <c r="C22" s="31">
        <f t="shared" si="83"/>
        <v>215</v>
      </c>
      <c r="D22" s="31">
        <v>0</v>
      </c>
      <c r="E22" s="31">
        <v>215</v>
      </c>
      <c r="F22" s="31"/>
      <c r="G22" s="31">
        <f t="shared" si="84"/>
        <v>215</v>
      </c>
      <c r="H22" s="31">
        <f t="shared" si="54"/>
        <v>0</v>
      </c>
      <c r="I22" s="31">
        <f t="shared" si="55"/>
        <v>215</v>
      </c>
      <c r="J22" s="31">
        <f t="shared" si="56"/>
        <v>0</v>
      </c>
      <c r="K22" s="31">
        <f t="shared" si="57"/>
        <v>0</v>
      </c>
      <c r="L22" s="31"/>
      <c r="M22" s="31"/>
      <c r="N22" s="31">
        <f t="shared" si="85"/>
        <v>0</v>
      </c>
      <c r="O22" s="31"/>
      <c r="P22" s="31"/>
      <c r="Q22" s="31">
        <f t="shared" si="59"/>
        <v>215</v>
      </c>
      <c r="R22" s="31">
        <f t="shared" si="60"/>
        <v>0</v>
      </c>
      <c r="S22" s="31"/>
      <c r="T22" s="31"/>
      <c r="U22" s="31">
        <f t="shared" si="61"/>
        <v>215</v>
      </c>
      <c r="V22" s="31">
        <f>66+149</f>
        <v>215</v>
      </c>
      <c r="W22" s="31"/>
      <c r="X22" s="31">
        <f t="shared" si="62"/>
        <v>0</v>
      </c>
      <c r="Y22" s="31">
        <f t="shared" si="63"/>
        <v>0</v>
      </c>
      <c r="Z22" s="31"/>
      <c r="AA22" s="31"/>
      <c r="AB22" s="31">
        <f t="shared" si="64"/>
        <v>0</v>
      </c>
      <c r="AC22" s="31"/>
      <c r="AD22" s="31"/>
      <c r="AE22" s="31">
        <f t="shared" si="65"/>
        <v>0</v>
      </c>
      <c r="AF22" s="31">
        <f t="shared" si="66"/>
        <v>0</v>
      </c>
      <c r="AG22" s="31"/>
      <c r="AH22" s="31"/>
      <c r="AI22" s="31">
        <f t="shared" si="67"/>
        <v>0</v>
      </c>
      <c r="AJ22" s="31"/>
      <c r="AK22" s="31"/>
      <c r="AL22" s="31">
        <f t="shared" si="68"/>
        <v>0</v>
      </c>
      <c r="AM22" s="31">
        <f t="shared" si="69"/>
        <v>0</v>
      </c>
      <c r="AN22" s="31"/>
      <c r="AO22" s="31"/>
      <c r="AP22" s="31">
        <f t="shared" si="70"/>
        <v>0</v>
      </c>
      <c r="AQ22" s="31"/>
      <c r="AR22" s="31"/>
      <c r="AS22" s="31">
        <f t="shared" si="71"/>
        <v>0</v>
      </c>
      <c r="AT22" s="31">
        <f t="shared" si="72"/>
        <v>0</v>
      </c>
      <c r="AU22" s="31"/>
      <c r="AV22" s="31"/>
      <c r="AW22" s="31">
        <f t="shared" si="73"/>
        <v>0</v>
      </c>
      <c r="AX22" s="31"/>
      <c r="AY22" s="31"/>
      <c r="AZ22" s="31">
        <f t="shared" si="74"/>
        <v>0</v>
      </c>
      <c r="BA22" s="31">
        <f t="shared" si="75"/>
        <v>0</v>
      </c>
      <c r="BB22" s="31"/>
      <c r="BC22" s="31"/>
      <c r="BD22" s="31">
        <f t="shared" si="76"/>
        <v>0</v>
      </c>
      <c r="BE22" s="31"/>
      <c r="BF22" s="31"/>
      <c r="BG22" s="31">
        <f t="shared" si="77"/>
        <v>0</v>
      </c>
      <c r="BH22" s="31">
        <f t="shared" si="78"/>
        <v>0</v>
      </c>
      <c r="BI22" s="31"/>
      <c r="BJ22" s="31"/>
      <c r="BK22" s="31">
        <f t="shared" si="79"/>
        <v>0</v>
      </c>
      <c r="BL22" s="31"/>
      <c r="BM22" s="31"/>
      <c r="BN22" s="41">
        <f t="shared" si="86"/>
        <v>1</v>
      </c>
      <c r="BO22" s="61"/>
      <c r="BP22" s="61">
        <f t="shared" si="87"/>
        <v>1</v>
      </c>
      <c r="BQ22" s="41"/>
    </row>
    <row r="23" spans="1:69" ht="24.6" customHeight="1" x14ac:dyDescent="0.25">
      <c r="A23" s="56">
        <v>7</v>
      </c>
      <c r="B23" s="58" t="s">
        <v>285</v>
      </c>
      <c r="C23" s="31">
        <f t="shared" si="83"/>
        <v>260</v>
      </c>
      <c r="D23" s="31">
        <v>240</v>
      </c>
      <c r="E23" s="31">
        <v>20</v>
      </c>
      <c r="F23" s="31"/>
      <c r="G23" s="31">
        <f t="shared" si="84"/>
        <v>260</v>
      </c>
      <c r="H23" s="31">
        <f t="shared" si="54"/>
        <v>240</v>
      </c>
      <c r="I23" s="31">
        <f t="shared" si="55"/>
        <v>20</v>
      </c>
      <c r="J23" s="31">
        <f t="shared" si="56"/>
        <v>0</v>
      </c>
      <c r="K23" s="31">
        <f t="shared" si="57"/>
        <v>0</v>
      </c>
      <c r="L23" s="31"/>
      <c r="M23" s="31"/>
      <c r="N23" s="31">
        <f t="shared" si="85"/>
        <v>0</v>
      </c>
      <c r="O23" s="31"/>
      <c r="P23" s="31"/>
      <c r="Q23" s="31">
        <f t="shared" si="59"/>
        <v>240</v>
      </c>
      <c r="R23" s="31">
        <f t="shared" si="60"/>
        <v>240</v>
      </c>
      <c r="S23" s="31">
        <v>240</v>
      </c>
      <c r="T23" s="31"/>
      <c r="U23" s="31">
        <f t="shared" si="61"/>
        <v>0</v>
      </c>
      <c r="V23" s="31"/>
      <c r="W23" s="31"/>
      <c r="X23" s="31">
        <f t="shared" si="62"/>
        <v>0</v>
      </c>
      <c r="Y23" s="31">
        <f t="shared" si="63"/>
        <v>0</v>
      </c>
      <c r="Z23" s="31"/>
      <c r="AA23" s="31"/>
      <c r="AB23" s="31">
        <f t="shared" si="64"/>
        <v>0</v>
      </c>
      <c r="AC23" s="31"/>
      <c r="AD23" s="31"/>
      <c r="AE23" s="31">
        <f t="shared" si="65"/>
        <v>20</v>
      </c>
      <c r="AF23" s="31">
        <f t="shared" si="66"/>
        <v>0</v>
      </c>
      <c r="AG23" s="31"/>
      <c r="AH23" s="31"/>
      <c r="AI23" s="31">
        <f t="shared" si="67"/>
        <v>20</v>
      </c>
      <c r="AJ23" s="31">
        <v>20</v>
      </c>
      <c r="AK23" s="31"/>
      <c r="AL23" s="31">
        <f t="shared" si="68"/>
        <v>0</v>
      </c>
      <c r="AM23" s="31">
        <f t="shared" si="69"/>
        <v>0</v>
      </c>
      <c r="AN23" s="31"/>
      <c r="AO23" s="31"/>
      <c r="AP23" s="31">
        <f t="shared" si="70"/>
        <v>0</v>
      </c>
      <c r="AQ23" s="31"/>
      <c r="AR23" s="31"/>
      <c r="AS23" s="31">
        <f t="shared" si="71"/>
        <v>0</v>
      </c>
      <c r="AT23" s="31">
        <f t="shared" si="72"/>
        <v>0</v>
      </c>
      <c r="AU23" s="31"/>
      <c r="AV23" s="31"/>
      <c r="AW23" s="31">
        <f t="shared" si="73"/>
        <v>0</v>
      </c>
      <c r="AX23" s="31"/>
      <c r="AY23" s="31"/>
      <c r="AZ23" s="31">
        <f t="shared" si="74"/>
        <v>0</v>
      </c>
      <c r="BA23" s="31">
        <f t="shared" si="75"/>
        <v>0</v>
      </c>
      <c r="BB23" s="31"/>
      <c r="BC23" s="31"/>
      <c r="BD23" s="31">
        <f t="shared" si="76"/>
        <v>0</v>
      </c>
      <c r="BE23" s="31"/>
      <c r="BF23" s="31"/>
      <c r="BG23" s="31">
        <f t="shared" si="77"/>
        <v>0</v>
      </c>
      <c r="BH23" s="31">
        <f t="shared" si="78"/>
        <v>0</v>
      </c>
      <c r="BI23" s="31"/>
      <c r="BJ23" s="31"/>
      <c r="BK23" s="31">
        <f t="shared" si="79"/>
        <v>0</v>
      </c>
      <c r="BL23" s="31"/>
      <c r="BM23" s="31"/>
      <c r="BN23" s="41">
        <f t="shared" si="86"/>
        <v>1</v>
      </c>
      <c r="BO23" s="61">
        <f t="shared" ref="BO23" si="88">H23/D23</f>
        <v>1</v>
      </c>
      <c r="BP23" s="61">
        <f t="shared" si="87"/>
        <v>1</v>
      </c>
      <c r="BQ23" s="41"/>
    </row>
    <row r="24" spans="1:69" ht="24.6" customHeight="1" x14ac:dyDescent="0.25">
      <c r="A24" s="56">
        <v>8</v>
      </c>
      <c r="B24" s="58" t="s">
        <v>286</v>
      </c>
      <c r="C24" s="31">
        <f t="shared" si="83"/>
        <v>48</v>
      </c>
      <c r="D24" s="31">
        <v>0</v>
      </c>
      <c r="E24" s="31">
        <v>48</v>
      </c>
      <c r="F24" s="31"/>
      <c r="G24" s="31">
        <f t="shared" si="84"/>
        <v>48</v>
      </c>
      <c r="H24" s="31">
        <f t="shared" si="54"/>
        <v>0</v>
      </c>
      <c r="I24" s="31">
        <f t="shared" si="55"/>
        <v>48</v>
      </c>
      <c r="J24" s="31">
        <f t="shared" si="56"/>
        <v>0</v>
      </c>
      <c r="K24" s="31">
        <f t="shared" si="57"/>
        <v>0</v>
      </c>
      <c r="L24" s="31"/>
      <c r="M24" s="31"/>
      <c r="N24" s="31">
        <f t="shared" si="85"/>
        <v>0</v>
      </c>
      <c r="O24" s="31"/>
      <c r="P24" s="31"/>
      <c r="Q24" s="31">
        <f t="shared" si="59"/>
        <v>48</v>
      </c>
      <c r="R24" s="31">
        <f t="shared" si="60"/>
        <v>0</v>
      </c>
      <c r="S24" s="31"/>
      <c r="T24" s="31"/>
      <c r="U24" s="31">
        <f t="shared" si="61"/>
        <v>48</v>
      </c>
      <c r="V24" s="31">
        <f>13+35</f>
        <v>48</v>
      </c>
      <c r="W24" s="31"/>
      <c r="X24" s="31">
        <f t="shared" si="62"/>
        <v>0</v>
      </c>
      <c r="Y24" s="31">
        <f t="shared" si="63"/>
        <v>0</v>
      </c>
      <c r="Z24" s="31"/>
      <c r="AA24" s="31"/>
      <c r="AB24" s="31">
        <f t="shared" si="64"/>
        <v>0</v>
      </c>
      <c r="AC24" s="31"/>
      <c r="AD24" s="31"/>
      <c r="AE24" s="31">
        <f t="shared" si="65"/>
        <v>0</v>
      </c>
      <c r="AF24" s="31">
        <f t="shared" si="66"/>
        <v>0</v>
      </c>
      <c r="AG24" s="31"/>
      <c r="AH24" s="31"/>
      <c r="AI24" s="31">
        <f t="shared" si="67"/>
        <v>0</v>
      </c>
      <c r="AJ24" s="31"/>
      <c r="AK24" s="31"/>
      <c r="AL24" s="31">
        <f t="shared" si="68"/>
        <v>0</v>
      </c>
      <c r="AM24" s="31">
        <f t="shared" si="69"/>
        <v>0</v>
      </c>
      <c r="AN24" s="31"/>
      <c r="AO24" s="31"/>
      <c r="AP24" s="31">
        <f t="shared" si="70"/>
        <v>0</v>
      </c>
      <c r="AQ24" s="31"/>
      <c r="AR24" s="31"/>
      <c r="AS24" s="31">
        <f t="shared" si="71"/>
        <v>0</v>
      </c>
      <c r="AT24" s="31">
        <f t="shared" si="72"/>
        <v>0</v>
      </c>
      <c r="AU24" s="31"/>
      <c r="AV24" s="31"/>
      <c r="AW24" s="31">
        <f t="shared" si="73"/>
        <v>0</v>
      </c>
      <c r="AX24" s="31"/>
      <c r="AY24" s="31"/>
      <c r="AZ24" s="31">
        <f t="shared" si="74"/>
        <v>0</v>
      </c>
      <c r="BA24" s="31">
        <f t="shared" si="75"/>
        <v>0</v>
      </c>
      <c r="BB24" s="31"/>
      <c r="BC24" s="31"/>
      <c r="BD24" s="31">
        <f t="shared" si="76"/>
        <v>0</v>
      </c>
      <c r="BE24" s="31"/>
      <c r="BF24" s="31"/>
      <c r="BG24" s="31">
        <f t="shared" si="77"/>
        <v>0</v>
      </c>
      <c r="BH24" s="31">
        <f t="shared" si="78"/>
        <v>0</v>
      </c>
      <c r="BI24" s="31"/>
      <c r="BJ24" s="31"/>
      <c r="BK24" s="31">
        <f t="shared" si="79"/>
        <v>0</v>
      </c>
      <c r="BL24" s="31"/>
      <c r="BM24" s="31"/>
      <c r="BN24" s="41">
        <f t="shared" si="86"/>
        <v>1</v>
      </c>
      <c r="BO24" s="61"/>
      <c r="BP24" s="61">
        <f t="shared" si="87"/>
        <v>1</v>
      </c>
      <c r="BQ24" s="41"/>
    </row>
    <row r="25" spans="1:69" ht="24.6" customHeight="1" x14ac:dyDescent="0.25">
      <c r="A25" s="56">
        <v>9</v>
      </c>
      <c r="B25" s="58" t="s">
        <v>287</v>
      </c>
      <c r="C25" s="31">
        <f t="shared" ref="C25:C26" si="89">SUM(D25:F25)</f>
        <v>274</v>
      </c>
      <c r="D25" s="31">
        <v>74</v>
      </c>
      <c r="E25" s="31">
        <v>200</v>
      </c>
      <c r="F25" s="31"/>
      <c r="G25" s="31">
        <f t="shared" ref="G25:G26" si="90">H25+I25</f>
        <v>274</v>
      </c>
      <c r="H25" s="31">
        <f t="shared" si="54"/>
        <v>74</v>
      </c>
      <c r="I25" s="31">
        <f t="shared" si="55"/>
        <v>200</v>
      </c>
      <c r="J25" s="31">
        <f t="shared" si="56"/>
        <v>0</v>
      </c>
      <c r="K25" s="31">
        <f t="shared" si="57"/>
        <v>0</v>
      </c>
      <c r="L25" s="31"/>
      <c r="M25" s="31"/>
      <c r="N25" s="31">
        <f t="shared" ref="N25:N26" si="91">SUM(O25:P25)</f>
        <v>0</v>
      </c>
      <c r="O25" s="31"/>
      <c r="P25" s="31"/>
      <c r="Q25" s="31">
        <f t="shared" si="59"/>
        <v>74</v>
      </c>
      <c r="R25" s="31">
        <f t="shared" si="60"/>
        <v>74</v>
      </c>
      <c r="S25" s="31">
        <f>55+19</f>
        <v>74</v>
      </c>
      <c r="T25" s="31"/>
      <c r="U25" s="31">
        <f t="shared" si="61"/>
        <v>0</v>
      </c>
      <c r="V25" s="31"/>
      <c r="W25" s="31"/>
      <c r="X25" s="31">
        <f t="shared" si="62"/>
        <v>0</v>
      </c>
      <c r="Y25" s="31">
        <f t="shared" si="63"/>
        <v>0</v>
      </c>
      <c r="Z25" s="31"/>
      <c r="AA25" s="31"/>
      <c r="AB25" s="31">
        <f t="shared" si="64"/>
        <v>0</v>
      </c>
      <c r="AC25" s="31"/>
      <c r="AD25" s="31"/>
      <c r="AE25" s="31">
        <f t="shared" si="65"/>
        <v>0</v>
      </c>
      <c r="AF25" s="31">
        <f t="shared" si="66"/>
        <v>0</v>
      </c>
      <c r="AG25" s="31"/>
      <c r="AH25" s="31"/>
      <c r="AI25" s="31">
        <f t="shared" si="67"/>
        <v>0</v>
      </c>
      <c r="AJ25" s="31"/>
      <c r="AK25" s="31"/>
      <c r="AL25" s="31">
        <f t="shared" si="68"/>
        <v>200</v>
      </c>
      <c r="AM25" s="31">
        <f t="shared" si="69"/>
        <v>0</v>
      </c>
      <c r="AN25" s="31"/>
      <c r="AO25" s="31"/>
      <c r="AP25" s="31">
        <f t="shared" si="70"/>
        <v>200</v>
      </c>
      <c r="AQ25" s="31">
        <v>200</v>
      </c>
      <c r="AR25" s="31"/>
      <c r="AS25" s="31">
        <f t="shared" si="71"/>
        <v>0</v>
      </c>
      <c r="AT25" s="31">
        <f t="shared" si="72"/>
        <v>0</v>
      </c>
      <c r="AU25" s="31"/>
      <c r="AV25" s="31"/>
      <c r="AW25" s="31">
        <f t="shared" si="73"/>
        <v>0</v>
      </c>
      <c r="AX25" s="31"/>
      <c r="AY25" s="31"/>
      <c r="AZ25" s="31">
        <f t="shared" si="74"/>
        <v>0</v>
      </c>
      <c r="BA25" s="31">
        <f t="shared" si="75"/>
        <v>0</v>
      </c>
      <c r="BB25" s="31"/>
      <c r="BC25" s="31"/>
      <c r="BD25" s="31">
        <f t="shared" si="76"/>
        <v>0</v>
      </c>
      <c r="BE25" s="31"/>
      <c r="BF25" s="31"/>
      <c r="BG25" s="31">
        <f t="shared" si="77"/>
        <v>0</v>
      </c>
      <c r="BH25" s="31">
        <f t="shared" si="78"/>
        <v>0</v>
      </c>
      <c r="BI25" s="31"/>
      <c r="BJ25" s="31"/>
      <c r="BK25" s="31">
        <f t="shared" si="79"/>
        <v>0</v>
      </c>
      <c r="BL25" s="31"/>
      <c r="BM25" s="31"/>
      <c r="BN25" s="41">
        <f t="shared" ref="BN25:BN26" si="92">G25/C25</f>
        <v>1</v>
      </c>
      <c r="BO25" s="61">
        <f t="shared" ref="BO25:BO26" si="93">H25/D25</f>
        <v>1</v>
      </c>
      <c r="BP25" s="61">
        <f t="shared" ref="BP25:BP26" si="94">I25/E25</f>
        <v>1</v>
      </c>
      <c r="BQ25" s="41"/>
    </row>
    <row r="26" spans="1:69" ht="24.6" customHeight="1" x14ac:dyDescent="0.25">
      <c r="A26" s="56">
        <v>10</v>
      </c>
      <c r="B26" s="58" t="s">
        <v>288</v>
      </c>
      <c r="C26" s="31">
        <f t="shared" si="89"/>
        <v>544</v>
      </c>
      <c r="D26" s="31">
        <v>444</v>
      </c>
      <c r="E26" s="31">
        <v>100</v>
      </c>
      <c r="F26" s="31"/>
      <c r="G26" s="31">
        <f t="shared" si="90"/>
        <v>544</v>
      </c>
      <c r="H26" s="31">
        <f t="shared" si="54"/>
        <v>444</v>
      </c>
      <c r="I26" s="31">
        <f t="shared" si="55"/>
        <v>100</v>
      </c>
      <c r="J26" s="31">
        <f t="shared" si="56"/>
        <v>0</v>
      </c>
      <c r="K26" s="31">
        <f t="shared" si="57"/>
        <v>0</v>
      </c>
      <c r="L26" s="31"/>
      <c r="M26" s="31"/>
      <c r="N26" s="31">
        <f t="shared" si="91"/>
        <v>0</v>
      </c>
      <c r="O26" s="31"/>
      <c r="P26" s="31"/>
      <c r="Q26" s="31">
        <f t="shared" si="59"/>
        <v>0</v>
      </c>
      <c r="R26" s="31">
        <f t="shared" si="60"/>
        <v>0</v>
      </c>
      <c r="S26" s="31"/>
      <c r="T26" s="31"/>
      <c r="U26" s="31">
        <f t="shared" si="61"/>
        <v>0</v>
      </c>
      <c r="V26" s="31"/>
      <c r="W26" s="31"/>
      <c r="X26" s="31">
        <f t="shared" si="62"/>
        <v>544</v>
      </c>
      <c r="Y26" s="31">
        <f t="shared" si="63"/>
        <v>444</v>
      </c>
      <c r="Z26" s="31">
        <f>210+234</f>
        <v>444</v>
      </c>
      <c r="AA26" s="31"/>
      <c r="AB26" s="31">
        <f t="shared" si="64"/>
        <v>100</v>
      </c>
      <c r="AC26" s="31">
        <f>48.5+51.5</f>
        <v>100</v>
      </c>
      <c r="AD26" s="31"/>
      <c r="AE26" s="31">
        <f t="shared" si="65"/>
        <v>0</v>
      </c>
      <c r="AF26" s="31">
        <f t="shared" si="66"/>
        <v>0</v>
      </c>
      <c r="AG26" s="31"/>
      <c r="AH26" s="31"/>
      <c r="AI26" s="31">
        <f t="shared" si="67"/>
        <v>0</v>
      </c>
      <c r="AJ26" s="31"/>
      <c r="AK26" s="31"/>
      <c r="AL26" s="31">
        <f t="shared" si="68"/>
        <v>0</v>
      </c>
      <c r="AM26" s="31">
        <f t="shared" si="69"/>
        <v>0</v>
      </c>
      <c r="AN26" s="31"/>
      <c r="AO26" s="31"/>
      <c r="AP26" s="31">
        <f t="shared" si="70"/>
        <v>0</v>
      </c>
      <c r="AQ26" s="31"/>
      <c r="AR26" s="31"/>
      <c r="AS26" s="31">
        <f t="shared" si="71"/>
        <v>0</v>
      </c>
      <c r="AT26" s="31">
        <f t="shared" si="72"/>
        <v>0</v>
      </c>
      <c r="AU26" s="31"/>
      <c r="AV26" s="31"/>
      <c r="AW26" s="31">
        <f t="shared" si="73"/>
        <v>0</v>
      </c>
      <c r="AX26" s="31"/>
      <c r="AY26" s="31"/>
      <c r="AZ26" s="31">
        <f t="shared" si="74"/>
        <v>0</v>
      </c>
      <c r="BA26" s="31">
        <f t="shared" si="75"/>
        <v>0</v>
      </c>
      <c r="BB26" s="31"/>
      <c r="BC26" s="31"/>
      <c r="BD26" s="31">
        <f t="shared" si="76"/>
        <v>0</v>
      </c>
      <c r="BE26" s="31"/>
      <c r="BF26" s="31"/>
      <c r="BG26" s="31">
        <f t="shared" si="77"/>
        <v>0</v>
      </c>
      <c r="BH26" s="31">
        <f t="shared" si="78"/>
        <v>0</v>
      </c>
      <c r="BI26" s="31"/>
      <c r="BJ26" s="31"/>
      <c r="BK26" s="31">
        <f t="shared" si="79"/>
        <v>0</v>
      </c>
      <c r="BL26" s="31"/>
      <c r="BM26" s="31"/>
      <c r="BN26" s="41">
        <f t="shared" si="92"/>
        <v>1</v>
      </c>
      <c r="BO26" s="61">
        <f t="shared" si="93"/>
        <v>1</v>
      </c>
      <c r="BP26" s="61">
        <f t="shared" si="94"/>
        <v>1</v>
      </c>
      <c r="BQ26" s="41"/>
    </row>
    <row r="27" spans="1:69" ht="24.6" customHeight="1" x14ac:dyDescent="0.25">
      <c r="A27" s="56">
        <v>11</v>
      </c>
      <c r="B27" s="58" t="s">
        <v>289</v>
      </c>
      <c r="C27" s="31">
        <f t="shared" ref="C27:C29" si="95">SUM(D27:F27)</f>
        <v>30</v>
      </c>
      <c r="D27" s="31">
        <v>0</v>
      </c>
      <c r="E27" s="31">
        <v>30</v>
      </c>
      <c r="F27" s="31"/>
      <c r="G27" s="31">
        <f t="shared" ref="G27:G29" si="96">H27+I27</f>
        <v>30</v>
      </c>
      <c r="H27" s="31">
        <f t="shared" si="54"/>
        <v>0</v>
      </c>
      <c r="I27" s="31">
        <f t="shared" si="55"/>
        <v>30</v>
      </c>
      <c r="J27" s="31">
        <f t="shared" si="56"/>
        <v>0</v>
      </c>
      <c r="K27" s="31">
        <f t="shared" si="57"/>
        <v>0</v>
      </c>
      <c r="L27" s="31"/>
      <c r="M27" s="31"/>
      <c r="N27" s="31">
        <f t="shared" ref="N27:N29" si="97">SUM(O27:P27)</f>
        <v>0</v>
      </c>
      <c r="O27" s="31"/>
      <c r="P27" s="31"/>
      <c r="Q27" s="31">
        <f t="shared" si="59"/>
        <v>0</v>
      </c>
      <c r="R27" s="31">
        <f t="shared" si="60"/>
        <v>0</v>
      </c>
      <c r="S27" s="31"/>
      <c r="T27" s="31"/>
      <c r="U27" s="31">
        <f t="shared" si="61"/>
        <v>0</v>
      </c>
      <c r="V27" s="31"/>
      <c r="W27" s="31"/>
      <c r="X27" s="31">
        <f t="shared" si="62"/>
        <v>0</v>
      </c>
      <c r="Y27" s="31">
        <f t="shared" si="63"/>
        <v>0</v>
      </c>
      <c r="Z27" s="31"/>
      <c r="AA27" s="31"/>
      <c r="AB27" s="31">
        <f t="shared" si="64"/>
        <v>0</v>
      </c>
      <c r="AC27" s="31"/>
      <c r="AD27" s="31"/>
      <c r="AE27" s="31">
        <f t="shared" si="65"/>
        <v>30</v>
      </c>
      <c r="AF27" s="31">
        <f t="shared" si="66"/>
        <v>0</v>
      </c>
      <c r="AG27" s="31"/>
      <c r="AH27" s="31"/>
      <c r="AI27" s="31">
        <f t="shared" si="67"/>
        <v>30</v>
      </c>
      <c r="AJ27" s="31">
        <v>30</v>
      </c>
      <c r="AK27" s="31"/>
      <c r="AL27" s="31">
        <f t="shared" si="68"/>
        <v>0</v>
      </c>
      <c r="AM27" s="31">
        <f t="shared" si="69"/>
        <v>0</v>
      </c>
      <c r="AN27" s="31"/>
      <c r="AO27" s="31"/>
      <c r="AP27" s="31">
        <f t="shared" si="70"/>
        <v>0</v>
      </c>
      <c r="AQ27" s="31"/>
      <c r="AR27" s="31"/>
      <c r="AS27" s="31">
        <f t="shared" si="71"/>
        <v>0</v>
      </c>
      <c r="AT27" s="31">
        <f t="shared" si="72"/>
        <v>0</v>
      </c>
      <c r="AU27" s="31"/>
      <c r="AV27" s="31"/>
      <c r="AW27" s="31">
        <f t="shared" si="73"/>
        <v>0</v>
      </c>
      <c r="AX27" s="31"/>
      <c r="AY27" s="31"/>
      <c r="AZ27" s="31">
        <f t="shared" si="74"/>
        <v>0</v>
      </c>
      <c r="BA27" s="31">
        <f t="shared" si="75"/>
        <v>0</v>
      </c>
      <c r="BB27" s="31"/>
      <c r="BC27" s="31"/>
      <c r="BD27" s="31">
        <f t="shared" si="76"/>
        <v>0</v>
      </c>
      <c r="BE27" s="31"/>
      <c r="BF27" s="31"/>
      <c r="BG27" s="31">
        <f t="shared" si="77"/>
        <v>0</v>
      </c>
      <c r="BH27" s="31">
        <f t="shared" si="78"/>
        <v>0</v>
      </c>
      <c r="BI27" s="31"/>
      <c r="BJ27" s="31"/>
      <c r="BK27" s="31">
        <f t="shared" si="79"/>
        <v>0</v>
      </c>
      <c r="BL27" s="31"/>
      <c r="BM27" s="31"/>
      <c r="BN27" s="41">
        <f t="shared" ref="BN27:BN29" si="98">G27/C27</f>
        <v>1</v>
      </c>
      <c r="BO27" s="61"/>
      <c r="BP27" s="61">
        <f t="shared" ref="BP27:BP29" si="99">I27/E27</f>
        <v>1</v>
      </c>
      <c r="BQ27" s="41"/>
    </row>
    <row r="28" spans="1:69" ht="24.6" customHeight="1" x14ac:dyDescent="0.25">
      <c r="A28" s="56">
        <v>12</v>
      </c>
      <c r="B28" s="58" t="s">
        <v>290</v>
      </c>
      <c r="C28" s="31">
        <f t="shared" si="95"/>
        <v>2</v>
      </c>
      <c r="D28" s="31">
        <v>0</v>
      </c>
      <c r="E28" s="31">
        <v>2</v>
      </c>
      <c r="F28" s="31"/>
      <c r="G28" s="31">
        <f t="shared" si="96"/>
        <v>2</v>
      </c>
      <c r="H28" s="31">
        <f t="shared" si="54"/>
        <v>0</v>
      </c>
      <c r="I28" s="31">
        <f t="shared" si="55"/>
        <v>2</v>
      </c>
      <c r="J28" s="31">
        <f t="shared" si="56"/>
        <v>0</v>
      </c>
      <c r="K28" s="31">
        <f t="shared" si="57"/>
        <v>0</v>
      </c>
      <c r="L28" s="31"/>
      <c r="M28" s="31"/>
      <c r="N28" s="31">
        <f t="shared" si="97"/>
        <v>0</v>
      </c>
      <c r="O28" s="31"/>
      <c r="P28" s="31"/>
      <c r="Q28" s="31">
        <f t="shared" si="59"/>
        <v>0</v>
      </c>
      <c r="R28" s="31">
        <f t="shared" si="60"/>
        <v>0</v>
      </c>
      <c r="S28" s="31"/>
      <c r="T28" s="31"/>
      <c r="U28" s="31">
        <f t="shared" si="61"/>
        <v>0</v>
      </c>
      <c r="V28" s="31"/>
      <c r="W28" s="31"/>
      <c r="X28" s="31">
        <f t="shared" si="62"/>
        <v>0</v>
      </c>
      <c r="Y28" s="31">
        <f t="shared" si="63"/>
        <v>0</v>
      </c>
      <c r="Z28" s="31"/>
      <c r="AA28" s="31"/>
      <c r="AB28" s="31">
        <f t="shared" si="64"/>
        <v>0</v>
      </c>
      <c r="AC28" s="31"/>
      <c r="AD28" s="31"/>
      <c r="AE28" s="31">
        <f t="shared" si="65"/>
        <v>0</v>
      </c>
      <c r="AF28" s="31">
        <f t="shared" si="66"/>
        <v>0</v>
      </c>
      <c r="AG28" s="31"/>
      <c r="AH28" s="31"/>
      <c r="AI28" s="31">
        <f t="shared" si="67"/>
        <v>0</v>
      </c>
      <c r="AJ28" s="31"/>
      <c r="AK28" s="31"/>
      <c r="AL28" s="31">
        <f t="shared" si="68"/>
        <v>0</v>
      </c>
      <c r="AM28" s="31">
        <f t="shared" si="69"/>
        <v>0</v>
      </c>
      <c r="AN28" s="31"/>
      <c r="AO28" s="31"/>
      <c r="AP28" s="31">
        <f t="shared" si="70"/>
        <v>0</v>
      </c>
      <c r="AQ28" s="31"/>
      <c r="AR28" s="31"/>
      <c r="AS28" s="31">
        <f t="shared" si="71"/>
        <v>0</v>
      </c>
      <c r="AT28" s="31">
        <f t="shared" si="72"/>
        <v>0</v>
      </c>
      <c r="AU28" s="31"/>
      <c r="AV28" s="31"/>
      <c r="AW28" s="31">
        <f t="shared" si="73"/>
        <v>0</v>
      </c>
      <c r="AX28" s="31"/>
      <c r="AY28" s="31"/>
      <c r="AZ28" s="31">
        <f t="shared" si="74"/>
        <v>0</v>
      </c>
      <c r="BA28" s="31">
        <f t="shared" si="75"/>
        <v>0</v>
      </c>
      <c r="BB28" s="31"/>
      <c r="BC28" s="31"/>
      <c r="BD28" s="31">
        <f t="shared" si="76"/>
        <v>0</v>
      </c>
      <c r="BE28" s="31"/>
      <c r="BF28" s="31"/>
      <c r="BG28" s="31">
        <f t="shared" si="77"/>
        <v>2</v>
      </c>
      <c r="BH28" s="31">
        <f t="shared" si="78"/>
        <v>0</v>
      </c>
      <c r="BI28" s="31"/>
      <c r="BJ28" s="31"/>
      <c r="BK28" s="31">
        <f t="shared" si="79"/>
        <v>2</v>
      </c>
      <c r="BL28" s="31">
        <v>2</v>
      </c>
      <c r="BM28" s="31"/>
      <c r="BN28" s="41">
        <f t="shared" si="98"/>
        <v>1</v>
      </c>
      <c r="BO28" s="61"/>
      <c r="BP28" s="61">
        <f t="shared" si="99"/>
        <v>1</v>
      </c>
      <c r="BQ28" s="41"/>
    </row>
    <row r="29" spans="1:69" ht="24.6" customHeight="1" x14ac:dyDescent="0.25">
      <c r="A29" s="56">
        <v>13</v>
      </c>
      <c r="B29" s="58" t="s">
        <v>291</v>
      </c>
      <c r="C29" s="31">
        <f t="shared" si="95"/>
        <v>1</v>
      </c>
      <c r="D29" s="31">
        <v>0</v>
      </c>
      <c r="E29" s="31">
        <v>1</v>
      </c>
      <c r="F29" s="31"/>
      <c r="G29" s="31">
        <f t="shared" si="96"/>
        <v>1</v>
      </c>
      <c r="H29" s="31">
        <f t="shared" si="54"/>
        <v>0</v>
      </c>
      <c r="I29" s="31">
        <f t="shared" si="55"/>
        <v>1</v>
      </c>
      <c r="J29" s="31">
        <f t="shared" si="56"/>
        <v>0</v>
      </c>
      <c r="K29" s="31">
        <f t="shared" si="57"/>
        <v>0</v>
      </c>
      <c r="L29" s="31"/>
      <c r="M29" s="31"/>
      <c r="N29" s="31">
        <f t="shared" si="97"/>
        <v>0</v>
      </c>
      <c r="O29" s="31"/>
      <c r="P29" s="31"/>
      <c r="Q29" s="31">
        <f t="shared" si="59"/>
        <v>0</v>
      </c>
      <c r="R29" s="31">
        <f t="shared" si="60"/>
        <v>0</v>
      </c>
      <c r="S29" s="31"/>
      <c r="T29" s="31"/>
      <c r="U29" s="31">
        <f t="shared" si="61"/>
        <v>0</v>
      </c>
      <c r="V29" s="31"/>
      <c r="W29" s="31"/>
      <c r="X29" s="31">
        <f t="shared" si="62"/>
        <v>0</v>
      </c>
      <c r="Y29" s="31">
        <f t="shared" si="63"/>
        <v>0</v>
      </c>
      <c r="Z29" s="31"/>
      <c r="AA29" s="31"/>
      <c r="AB29" s="31">
        <f t="shared" si="64"/>
        <v>0</v>
      </c>
      <c r="AC29" s="31"/>
      <c r="AD29" s="31"/>
      <c r="AE29" s="31">
        <f t="shared" si="65"/>
        <v>0</v>
      </c>
      <c r="AF29" s="31">
        <f t="shared" si="66"/>
        <v>0</v>
      </c>
      <c r="AG29" s="31"/>
      <c r="AH29" s="31"/>
      <c r="AI29" s="31">
        <f t="shared" si="67"/>
        <v>0</v>
      </c>
      <c r="AJ29" s="31"/>
      <c r="AK29" s="31"/>
      <c r="AL29" s="31">
        <f t="shared" si="68"/>
        <v>0</v>
      </c>
      <c r="AM29" s="31">
        <f t="shared" si="69"/>
        <v>0</v>
      </c>
      <c r="AN29" s="31"/>
      <c r="AO29" s="31"/>
      <c r="AP29" s="31">
        <f t="shared" si="70"/>
        <v>0</v>
      </c>
      <c r="AQ29" s="31"/>
      <c r="AR29" s="31"/>
      <c r="AS29" s="31">
        <f t="shared" si="71"/>
        <v>0</v>
      </c>
      <c r="AT29" s="31">
        <f t="shared" si="72"/>
        <v>0</v>
      </c>
      <c r="AU29" s="31"/>
      <c r="AV29" s="31"/>
      <c r="AW29" s="31">
        <f t="shared" si="73"/>
        <v>0</v>
      </c>
      <c r="AX29" s="31"/>
      <c r="AY29" s="31"/>
      <c r="AZ29" s="31">
        <f t="shared" si="74"/>
        <v>0</v>
      </c>
      <c r="BA29" s="31">
        <f t="shared" si="75"/>
        <v>0</v>
      </c>
      <c r="BB29" s="31"/>
      <c r="BC29" s="31"/>
      <c r="BD29" s="31">
        <f t="shared" si="76"/>
        <v>0</v>
      </c>
      <c r="BE29" s="31"/>
      <c r="BF29" s="31"/>
      <c r="BG29" s="31">
        <f t="shared" si="77"/>
        <v>1</v>
      </c>
      <c r="BH29" s="31">
        <f t="shared" si="78"/>
        <v>0</v>
      </c>
      <c r="BI29" s="31"/>
      <c r="BJ29" s="31"/>
      <c r="BK29" s="31">
        <f t="shared" si="79"/>
        <v>1</v>
      </c>
      <c r="BL29" s="31">
        <v>1</v>
      </c>
      <c r="BM29" s="31"/>
      <c r="BN29" s="41">
        <f t="shared" si="98"/>
        <v>1</v>
      </c>
      <c r="BO29" s="61"/>
      <c r="BP29" s="61">
        <f t="shared" si="99"/>
        <v>1</v>
      </c>
      <c r="BQ29" s="41"/>
    </row>
  </sheetData>
  <mergeCells count="56">
    <mergeCell ref="A4:AJ4"/>
    <mergeCell ref="A5:AJ5"/>
    <mergeCell ref="A6:AJ6"/>
    <mergeCell ref="BP10:BP11"/>
    <mergeCell ref="BQ10:BQ11"/>
    <mergeCell ref="J9:P9"/>
    <mergeCell ref="BN9:BN11"/>
    <mergeCell ref="BO9:BQ9"/>
    <mergeCell ref="K10:M10"/>
    <mergeCell ref="Q9:W9"/>
    <mergeCell ref="X9:AD9"/>
    <mergeCell ref="AE9:AK9"/>
    <mergeCell ref="AL9:AR9"/>
    <mergeCell ref="AS9:AY9"/>
    <mergeCell ref="AZ9:BF9"/>
    <mergeCell ref="AZ10:AZ11"/>
    <mergeCell ref="BO10:BO11"/>
    <mergeCell ref="Q10:Q11"/>
    <mergeCell ref="R10:T10"/>
    <mergeCell ref="U10:W10"/>
    <mergeCell ref="X10:X11"/>
    <mergeCell ref="AB10:AD10"/>
    <mergeCell ref="AE10:AE11"/>
    <mergeCell ref="AI10:AK10"/>
    <mergeCell ref="AL10:AL11"/>
    <mergeCell ref="AP10:AR10"/>
    <mergeCell ref="AS10:AS11"/>
    <mergeCell ref="AW10:AY10"/>
    <mergeCell ref="BO7:BQ7"/>
    <mergeCell ref="BO1:BQ1"/>
    <mergeCell ref="A8:A11"/>
    <mergeCell ref="B8:B11"/>
    <mergeCell ref="C8:F8"/>
    <mergeCell ref="BN8:BQ8"/>
    <mergeCell ref="C9:C11"/>
    <mergeCell ref="D9:E9"/>
    <mergeCell ref="F9:F11"/>
    <mergeCell ref="G9:G11"/>
    <mergeCell ref="H9:I9"/>
    <mergeCell ref="D10:D11"/>
    <mergeCell ref="E10:E11"/>
    <mergeCell ref="H10:H11"/>
    <mergeCell ref="BG10:BG11"/>
    <mergeCell ref="BK10:BM10"/>
    <mergeCell ref="G8:BM8"/>
    <mergeCell ref="Y10:AA10"/>
    <mergeCell ref="AF10:AH10"/>
    <mergeCell ref="AM10:AO10"/>
    <mergeCell ref="AT10:AV10"/>
    <mergeCell ref="BA10:BC10"/>
    <mergeCell ref="BH10:BJ10"/>
    <mergeCell ref="I10:I11"/>
    <mergeCell ref="J10:J11"/>
    <mergeCell ref="N10:P10"/>
    <mergeCell ref="BD10:BF10"/>
    <mergeCell ref="BG9:BM9"/>
  </mergeCells>
  <pageMargins left="0.42" right="0.16" top="0.48" bottom="0.41" header="0.3" footer="0.3"/>
  <pageSetup paperSize="9" scale="55" orientation="landscape"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CK96</vt:lpstr>
      <vt:lpstr>CK97</vt:lpstr>
      <vt:lpstr>CK98</vt:lpstr>
      <vt:lpstr>CK99</vt:lpstr>
      <vt:lpstr>CK100</vt:lpstr>
      <vt:lpstr>CK101</vt:lpstr>
      <vt:lpstr>CK102</vt:lpstr>
      <vt:lpstr>'CK100'!Print_Area</vt:lpstr>
      <vt:lpstr>'CK100'!Print_Titles</vt:lpstr>
      <vt:lpstr>'CK102'!Print_Titles</vt:lpstr>
      <vt:lpstr>'CK98'!Print_Titles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cp:lastPrinted>2022-10-13T01:00:01Z</cp:lastPrinted>
  <dcterms:created xsi:type="dcterms:W3CDTF">2022-09-27T04:39:48Z</dcterms:created>
  <dcterms:modified xsi:type="dcterms:W3CDTF">2022-10-13T10:14:31Z</dcterms:modified>
</cp:coreProperties>
</file>