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Default Extension="psdsor" ContentType="application/vnd.openxmlformats-package.digital-signature-origin"/>
  <Default Extension="psdsxs" ContentType="application/vnd.openxmlformats-package.digital-signature-xmlsignatur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Relationships xmlns="http://schemas.openxmlformats.org/package/2006/relationships"><Relationship Type="http://schemas.openxmlformats.org/package/2006/relationships/metadata/core-properties" Target="docProps/core.xml" Id="rId3" /><Relationship Type="http://schemas.openxmlformats.org/package/2006/relationships/metadata/thumbnail" Target="docProps/thumbnail.wmf" Id="rId2" /><Relationship Type="http://schemas.openxmlformats.org/officeDocument/2006/relationships/officeDocument" Target="xl/workbook.xml" Id="rId1" /><Relationship Type="http://schemas.openxmlformats.org/officeDocument/2006/relationships/extended-properties" Target="docProps/app.xml" Id="rId4" /><Relationship Type="http://schemas.openxmlformats.org/package/2006/relationships/digital-signature/origin" Target="/package/services/digital-signature/origin.psdsor" Id="R7a35a956be284369"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729"/>
  <workbookPr defaultThemeVersion="124226"/>
  <mc:AlternateContent xmlns:mc="http://schemas.openxmlformats.org/markup-compatibility/2006">
    <mc:Choice Requires="x15">
      <x15ac:absPath xmlns:x15ac="http://schemas.microsoft.com/office/spreadsheetml/2010/11/ac" url="https://sfzcs-my.sharepoint.com/personal/user1474_sfzcs_onmicrosoft_com/Documents/Năm 2022/2. Bao cao/2. Tinh hinh thuc hien dau thau/"/>
    </mc:Choice>
  </mc:AlternateContent>
  <xr:revisionPtr revIDLastSave="481" documentId="11_CE6C1CB87E78A24A85B8ECAFA99A28042A921525" xr6:coauthVersionLast="47" xr6:coauthVersionMax="47" xr10:uidLastSave="{6252DE33-C2AA-4B10-B107-A9B9DB9205E0}"/>
  <bookViews>
    <workbookView xWindow="-120" yWindow="-120" windowWidth="20640" windowHeight="11160" activeTab="2" xr2:uid="{00000000-000D-0000-FFFF-FFFF00000000}"/>
  </bookViews>
  <sheets>
    <sheet name="Tinh" sheetId="1" r:id="rId1"/>
    <sheet name="Huyen" sheetId="2" r:id="rId2"/>
    <sheet name="MSTX" sheetId="7" r:id="rId3"/>
    <sheet name="Bieu 1" sheetId="4" r:id="rId4"/>
    <sheet name="Biẻu 2" sheetId="6" r:id="rId5"/>
    <sheet name="Bieu 3" sheetId="5" r:id="rId6"/>
  </sheets>
  <definedNames>
    <definedName name="______a1" localSheetId="4" hidden="1">{"'Sheet1'!$L$16"}</definedName>
    <definedName name="______a1" localSheetId="5" hidden="1">{"'Sheet1'!$L$16"}</definedName>
    <definedName name="______a1" hidden="1">{"'Sheet1'!$L$16"}</definedName>
    <definedName name="______ban2" localSheetId="4" hidden="1">{"'Sheet1'!$L$16"}</definedName>
    <definedName name="______ban2" localSheetId="5" hidden="1">{"'Sheet1'!$L$16"}</definedName>
    <definedName name="______ban2" hidden="1">{"'Sheet1'!$L$16"}</definedName>
    <definedName name="______h1" localSheetId="4" hidden="1">{"'Sheet1'!$L$16"}</definedName>
    <definedName name="______h1" localSheetId="5" hidden="1">{"'Sheet1'!$L$16"}</definedName>
    <definedName name="______h1" hidden="1">{"'Sheet1'!$L$16"}</definedName>
    <definedName name="______hu1" localSheetId="4" hidden="1">{"'Sheet1'!$L$16"}</definedName>
    <definedName name="______hu1" localSheetId="5" hidden="1">{"'Sheet1'!$L$16"}</definedName>
    <definedName name="______hu1" hidden="1">{"'Sheet1'!$L$16"}</definedName>
    <definedName name="______hu2" localSheetId="4" hidden="1">{"'Sheet1'!$L$16"}</definedName>
    <definedName name="______hu2" localSheetId="5" hidden="1">{"'Sheet1'!$L$16"}</definedName>
    <definedName name="______hu2" hidden="1">{"'Sheet1'!$L$16"}</definedName>
    <definedName name="______hu5" localSheetId="4" hidden="1">{"'Sheet1'!$L$16"}</definedName>
    <definedName name="______hu5" localSheetId="5" hidden="1">{"'Sheet1'!$L$16"}</definedName>
    <definedName name="______hu5" hidden="1">{"'Sheet1'!$L$16"}</definedName>
    <definedName name="______hu6" localSheetId="4" hidden="1">{"'Sheet1'!$L$16"}</definedName>
    <definedName name="______hu6" localSheetId="5" hidden="1">{"'Sheet1'!$L$16"}</definedName>
    <definedName name="______hu6" hidden="1">{"'Sheet1'!$L$16"}</definedName>
    <definedName name="______M36" localSheetId="4" hidden="1">{"'Sheet1'!$L$16"}</definedName>
    <definedName name="______M36" localSheetId="5" hidden="1">{"'Sheet1'!$L$16"}</definedName>
    <definedName name="______M36" hidden="1">{"'Sheet1'!$L$16"}</definedName>
    <definedName name="______PA3" localSheetId="4" hidden="1">{"'Sheet1'!$L$16"}</definedName>
    <definedName name="______PA3" localSheetId="5" hidden="1">{"'Sheet1'!$L$16"}</definedName>
    <definedName name="______PA3" hidden="1">{"'Sheet1'!$L$16"}</definedName>
    <definedName name="______Tru21" localSheetId="4" hidden="1">{"'Sheet1'!$L$16"}</definedName>
    <definedName name="______Tru21" localSheetId="5" hidden="1">{"'Sheet1'!$L$16"}</definedName>
    <definedName name="______Tru21" hidden="1">{"'Sheet1'!$L$16"}</definedName>
    <definedName name="_____a1" localSheetId="4" hidden="1">{"'Sheet1'!$L$16"}</definedName>
    <definedName name="_____a1" localSheetId="5" hidden="1">{"'Sheet1'!$L$16"}</definedName>
    <definedName name="_____a1" hidden="1">{"'Sheet1'!$L$16"}</definedName>
    <definedName name="_____ban2" localSheetId="4" hidden="1">{"'Sheet1'!$L$16"}</definedName>
    <definedName name="_____ban2" localSheetId="5" hidden="1">{"'Sheet1'!$L$16"}</definedName>
    <definedName name="_____ban2" hidden="1">{"'Sheet1'!$L$16"}</definedName>
    <definedName name="_____h1" localSheetId="4" hidden="1">{"'Sheet1'!$L$16"}</definedName>
    <definedName name="_____h1" localSheetId="5" hidden="1">{"'Sheet1'!$L$16"}</definedName>
    <definedName name="_____h1" hidden="1">{"'Sheet1'!$L$16"}</definedName>
    <definedName name="_____hu1" localSheetId="4" hidden="1">{"'Sheet1'!$L$16"}</definedName>
    <definedName name="_____hu1" localSheetId="5" hidden="1">{"'Sheet1'!$L$16"}</definedName>
    <definedName name="_____hu1" hidden="1">{"'Sheet1'!$L$16"}</definedName>
    <definedName name="_____hu2" localSheetId="4" hidden="1">{"'Sheet1'!$L$16"}</definedName>
    <definedName name="_____hu2" localSheetId="5" hidden="1">{"'Sheet1'!$L$16"}</definedName>
    <definedName name="_____hu2" hidden="1">{"'Sheet1'!$L$16"}</definedName>
    <definedName name="_____hu5" localSheetId="4" hidden="1">{"'Sheet1'!$L$16"}</definedName>
    <definedName name="_____hu5" localSheetId="5" hidden="1">{"'Sheet1'!$L$16"}</definedName>
    <definedName name="_____hu5" hidden="1">{"'Sheet1'!$L$16"}</definedName>
    <definedName name="_____hu6" localSheetId="4" hidden="1">{"'Sheet1'!$L$16"}</definedName>
    <definedName name="_____hu6" localSheetId="5" hidden="1">{"'Sheet1'!$L$16"}</definedName>
    <definedName name="_____hu6" hidden="1">{"'Sheet1'!$L$16"}</definedName>
    <definedName name="_____M36" localSheetId="4" hidden="1">{"'Sheet1'!$L$16"}</definedName>
    <definedName name="_____M36" localSheetId="5" hidden="1">{"'Sheet1'!$L$16"}</definedName>
    <definedName name="_____M36" hidden="1">{"'Sheet1'!$L$16"}</definedName>
    <definedName name="_____PA3" localSheetId="4" hidden="1">{"'Sheet1'!$L$16"}</definedName>
    <definedName name="_____PA3" localSheetId="5" hidden="1">{"'Sheet1'!$L$16"}</definedName>
    <definedName name="_____PA3" hidden="1">{"'Sheet1'!$L$16"}</definedName>
    <definedName name="_____Tru21" localSheetId="4" hidden="1">{"'Sheet1'!$L$16"}</definedName>
    <definedName name="_____Tru21" localSheetId="5" hidden="1">{"'Sheet1'!$L$16"}</definedName>
    <definedName name="_____Tru21" hidden="1">{"'Sheet1'!$L$16"}</definedName>
    <definedName name="____a1" localSheetId="4" hidden="1">{"'Sheet1'!$L$16"}</definedName>
    <definedName name="____a1" localSheetId="5" hidden="1">{"'Sheet1'!$L$16"}</definedName>
    <definedName name="____a1" hidden="1">{"'Sheet1'!$L$16"}</definedName>
    <definedName name="____B1" localSheetId="4" hidden="1">{"'Sheet1'!$L$16"}</definedName>
    <definedName name="____B1" localSheetId="5" hidden="1">{"'Sheet1'!$L$16"}</definedName>
    <definedName name="____B1" hidden="1">{"'Sheet1'!$L$16"}</definedName>
    <definedName name="____ban2" localSheetId="4" hidden="1">{"'Sheet1'!$L$16"}</definedName>
    <definedName name="____ban2" localSheetId="5" hidden="1">{"'Sheet1'!$L$16"}</definedName>
    <definedName name="____ban2" hidden="1">{"'Sheet1'!$L$16"}</definedName>
    <definedName name="____h1" localSheetId="4" hidden="1">{"'Sheet1'!$L$16"}</definedName>
    <definedName name="____h1" localSheetId="5" hidden="1">{"'Sheet1'!$L$16"}</definedName>
    <definedName name="____h1" hidden="1">{"'Sheet1'!$L$16"}</definedName>
    <definedName name="____hu1" localSheetId="4" hidden="1">{"'Sheet1'!$L$16"}</definedName>
    <definedName name="____hu1" localSheetId="5" hidden="1">{"'Sheet1'!$L$16"}</definedName>
    <definedName name="____hu1" hidden="1">{"'Sheet1'!$L$16"}</definedName>
    <definedName name="____hu2" localSheetId="4" hidden="1">{"'Sheet1'!$L$16"}</definedName>
    <definedName name="____hu2" localSheetId="5" hidden="1">{"'Sheet1'!$L$16"}</definedName>
    <definedName name="____hu2" hidden="1">{"'Sheet1'!$L$16"}</definedName>
    <definedName name="____hu5" localSheetId="4" hidden="1">{"'Sheet1'!$L$16"}</definedName>
    <definedName name="____hu5" localSheetId="5" hidden="1">{"'Sheet1'!$L$16"}</definedName>
    <definedName name="____hu5" hidden="1">{"'Sheet1'!$L$16"}</definedName>
    <definedName name="____hu6" localSheetId="4" hidden="1">{"'Sheet1'!$L$16"}</definedName>
    <definedName name="____hu6" localSheetId="5" hidden="1">{"'Sheet1'!$L$16"}</definedName>
    <definedName name="____hu6" hidden="1">{"'Sheet1'!$L$16"}</definedName>
    <definedName name="____M36" localSheetId="4" hidden="1">{"'Sheet1'!$L$16"}</definedName>
    <definedName name="____M36" localSheetId="5" hidden="1">{"'Sheet1'!$L$16"}</definedName>
    <definedName name="____M36" hidden="1">{"'Sheet1'!$L$16"}</definedName>
    <definedName name="____PA3" localSheetId="4" hidden="1">{"'Sheet1'!$L$16"}</definedName>
    <definedName name="____PA3" localSheetId="5" hidden="1">{"'Sheet1'!$L$16"}</definedName>
    <definedName name="____PA3" hidden="1">{"'Sheet1'!$L$16"}</definedName>
    <definedName name="____Pl2" localSheetId="4" hidden="1">{"'Sheet1'!$L$16"}</definedName>
    <definedName name="____Pl2" localSheetId="5" hidden="1">{"'Sheet1'!$L$16"}</definedName>
    <definedName name="____Pl2" hidden="1">{"'Sheet1'!$L$16"}</definedName>
    <definedName name="____Tru21" localSheetId="4" hidden="1">{"'Sheet1'!$L$16"}</definedName>
    <definedName name="____Tru21" localSheetId="5" hidden="1">{"'Sheet1'!$L$16"}</definedName>
    <definedName name="____Tru21" hidden="1">{"'Sheet1'!$L$16"}</definedName>
    <definedName name="___a1" localSheetId="4" hidden="1">{"'Sheet1'!$L$16"}</definedName>
    <definedName name="___a1" localSheetId="5" hidden="1">{"'Sheet1'!$L$16"}</definedName>
    <definedName name="___a1" hidden="1">{"'Sheet1'!$L$16"}</definedName>
    <definedName name="___B1" localSheetId="4" hidden="1">{"'Sheet1'!$L$16"}</definedName>
    <definedName name="___B1" localSheetId="5" hidden="1">{"'Sheet1'!$L$16"}</definedName>
    <definedName name="___B1" hidden="1">{"'Sheet1'!$L$16"}</definedName>
    <definedName name="___ban2" localSheetId="4" hidden="1">{"'Sheet1'!$L$16"}</definedName>
    <definedName name="___ban2" localSheetId="5" hidden="1">{"'Sheet1'!$L$16"}</definedName>
    <definedName name="___ban2" hidden="1">{"'Sheet1'!$L$16"}</definedName>
    <definedName name="___BM1" hidden="1">{"'Sheet1'!$L$16"}</definedName>
    <definedName name="___h1" localSheetId="4" hidden="1">{"'Sheet1'!$L$16"}</definedName>
    <definedName name="___h1" localSheetId="5" hidden="1">{"'Sheet1'!$L$16"}</definedName>
    <definedName name="___h1" hidden="1">{"'Sheet1'!$L$16"}</definedName>
    <definedName name="___hu1" localSheetId="4" hidden="1">{"'Sheet1'!$L$16"}</definedName>
    <definedName name="___hu1" localSheetId="5" hidden="1">{"'Sheet1'!$L$16"}</definedName>
    <definedName name="___hu1" hidden="1">{"'Sheet1'!$L$16"}</definedName>
    <definedName name="___hu2" localSheetId="4" hidden="1">{"'Sheet1'!$L$16"}</definedName>
    <definedName name="___hu2" localSheetId="5" hidden="1">{"'Sheet1'!$L$16"}</definedName>
    <definedName name="___hu2" hidden="1">{"'Sheet1'!$L$16"}</definedName>
    <definedName name="___hu5" localSheetId="4" hidden="1">{"'Sheet1'!$L$16"}</definedName>
    <definedName name="___hu5" localSheetId="5" hidden="1">{"'Sheet1'!$L$16"}</definedName>
    <definedName name="___hu5" hidden="1">{"'Sheet1'!$L$16"}</definedName>
    <definedName name="___hu6" localSheetId="4" hidden="1">{"'Sheet1'!$L$16"}</definedName>
    <definedName name="___hu6" localSheetId="5" hidden="1">{"'Sheet1'!$L$16"}</definedName>
    <definedName name="___hu6" hidden="1">{"'Sheet1'!$L$16"}</definedName>
    <definedName name="___KH08" localSheetId="4" hidden="1">{#N/A,#N/A,FALSE,"Chi tiÆt"}</definedName>
    <definedName name="___KH08" localSheetId="5" hidden="1">{#N/A,#N/A,FALSE,"Chi tiÆt"}</definedName>
    <definedName name="___KH08" hidden="1">{#N/A,#N/A,FALSE,"Chi tiÆt"}</definedName>
    <definedName name="___M36" localSheetId="4" hidden="1">{"'Sheet1'!$L$16"}</definedName>
    <definedName name="___M36" localSheetId="5" hidden="1">{"'Sheet1'!$L$16"}</definedName>
    <definedName name="___M36" hidden="1">{"'Sheet1'!$L$16"}</definedName>
    <definedName name="___NSO2" localSheetId="4" hidden="1">{"'Sheet1'!$L$16"}</definedName>
    <definedName name="___NSO2" localSheetId="5" hidden="1">{"'Sheet1'!$L$16"}</definedName>
    <definedName name="___NSO2" hidden="1">{"'Sheet1'!$L$16"}</definedName>
    <definedName name="___PA3" localSheetId="4" hidden="1">{"'Sheet1'!$L$16"}</definedName>
    <definedName name="___PA3" localSheetId="5" hidden="1">{"'Sheet1'!$L$16"}</definedName>
    <definedName name="___PA3" hidden="1">{"'Sheet1'!$L$16"}</definedName>
    <definedName name="___Pl2" localSheetId="4" hidden="1">{"'Sheet1'!$L$16"}</definedName>
    <definedName name="___Pl2" localSheetId="5" hidden="1">{"'Sheet1'!$L$16"}</definedName>
    <definedName name="___Pl2" hidden="1">{"'Sheet1'!$L$16"}</definedName>
    <definedName name="___Tru21" localSheetId="4" hidden="1">{"'Sheet1'!$L$16"}</definedName>
    <definedName name="___Tru21" localSheetId="5" hidden="1">{"'Sheet1'!$L$16"}</definedName>
    <definedName name="___Tru21" hidden="1">{"'Sheet1'!$L$16"}</definedName>
    <definedName name="__a1" localSheetId="4" hidden="1">{"'Sheet1'!$L$16"}</definedName>
    <definedName name="__a1" localSheetId="5" hidden="1">{"'Sheet1'!$L$16"}</definedName>
    <definedName name="__a1" hidden="1">{"'Sheet1'!$L$16"}</definedName>
    <definedName name="__a129" localSheetId="4" hidden="1">{"Offgrid",#N/A,FALSE,"OFFGRID";"Region",#N/A,FALSE,"REGION";"Offgrid -2",#N/A,FALSE,"OFFGRID";"WTP",#N/A,FALSE,"WTP";"WTP -2",#N/A,FALSE,"WTP";"Project",#N/A,FALSE,"PROJECT";"Summary -2",#N/A,FALSE,"SUMMARY"}</definedName>
    <definedName name="__a129" localSheetId="5" hidden="1">{"Offgrid",#N/A,FALSE,"OFFGRID";"Region",#N/A,FALSE,"REGION";"Offgrid -2",#N/A,FALSE,"OFFGRID";"WTP",#N/A,FALSE,"WTP";"WTP -2",#N/A,FALSE,"WTP";"Project",#N/A,FALSE,"PROJECT";"Summary -2",#N/A,FALSE,"SUMMARY"}</definedName>
    <definedName name="__a129" hidden="1">{"Offgrid",#N/A,FALSE,"OFFGRID";"Region",#N/A,FALSE,"REGION";"Offgrid -2",#N/A,FALSE,"OFFGRID";"WTP",#N/A,FALSE,"WTP";"WTP -2",#N/A,FALSE,"WTP";"Project",#N/A,FALSE,"PROJECT";"Summary -2",#N/A,FALSE,"SUMMARY"}</definedName>
    <definedName name="__a130" localSheetId="4" hidden="1">{"Offgrid",#N/A,FALSE,"OFFGRID";"Region",#N/A,FALSE,"REGION";"Offgrid -2",#N/A,FALSE,"OFFGRID";"WTP",#N/A,FALSE,"WTP";"WTP -2",#N/A,FALSE,"WTP";"Project",#N/A,FALSE,"PROJECT";"Summary -2",#N/A,FALSE,"SUMMARY"}</definedName>
    <definedName name="__a130" localSheetId="5" hidden="1">{"Offgrid",#N/A,FALSE,"OFFGRID";"Region",#N/A,FALSE,"REGION";"Offgrid -2",#N/A,FALSE,"OFFGRID";"WTP",#N/A,FALSE,"WTP";"WTP -2",#N/A,FALSE,"WTP";"Project",#N/A,FALSE,"PROJECT";"Summary -2",#N/A,FALSE,"SUMMARY"}</definedName>
    <definedName name="__a130" hidden="1">{"Offgrid",#N/A,FALSE,"OFFGRID";"Region",#N/A,FALSE,"REGION";"Offgrid -2",#N/A,FALSE,"OFFGRID";"WTP",#N/A,FALSE,"WTP";"WTP -2",#N/A,FALSE,"WTP";"Project",#N/A,FALSE,"PROJECT";"Summary -2",#N/A,FALSE,"SUMMARY"}</definedName>
    <definedName name="__B1" localSheetId="4" hidden="1">{"'Sheet1'!$L$16"}</definedName>
    <definedName name="__B1" localSheetId="5" hidden="1">{"'Sheet1'!$L$16"}</definedName>
    <definedName name="__B1" hidden="1">{"'Sheet1'!$L$16"}</definedName>
    <definedName name="__ban2" localSheetId="4" hidden="1">{"'Sheet1'!$L$16"}</definedName>
    <definedName name="__ban2" localSheetId="5" hidden="1">{"'Sheet1'!$L$16"}</definedName>
    <definedName name="__ban2" hidden="1">{"'Sheet1'!$L$16"}</definedName>
    <definedName name="__BM1" hidden="1">{"'Sheet1'!$L$16"}</definedName>
    <definedName name="__h1" localSheetId="4" hidden="1">{"'Sheet1'!$L$16"}</definedName>
    <definedName name="__h1" localSheetId="5" hidden="1">{"'Sheet1'!$L$16"}</definedName>
    <definedName name="__h1" hidden="1">{"'Sheet1'!$L$16"}</definedName>
    <definedName name="__hu1" localSheetId="4" hidden="1">{"'Sheet1'!$L$16"}</definedName>
    <definedName name="__hu1" localSheetId="5" hidden="1">{"'Sheet1'!$L$16"}</definedName>
    <definedName name="__hu1" hidden="1">{"'Sheet1'!$L$16"}</definedName>
    <definedName name="__hu2" localSheetId="4" hidden="1">{"'Sheet1'!$L$16"}</definedName>
    <definedName name="__hu2" localSheetId="5" hidden="1">{"'Sheet1'!$L$16"}</definedName>
    <definedName name="__hu2" hidden="1">{"'Sheet1'!$L$16"}</definedName>
    <definedName name="__hu5" localSheetId="4" hidden="1">{"'Sheet1'!$L$16"}</definedName>
    <definedName name="__hu5" localSheetId="5" hidden="1">{"'Sheet1'!$L$16"}</definedName>
    <definedName name="__hu5" hidden="1">{"'Sheet1'!$L$16"}</definedName>
    <definedName name="__hu6" localSheetId="4" hidden="1">{"'Sheet1'!$L$16"}</definedName>
    <definedName name="__hu6" localSheetId="5" hidden="1">{"'Sheet1'!$L$16"}</definedName>
    <definedName name="__hu6" hidden="1">{"'Sheet1'!$L$16"}</definedName>
    <definedName name="__KH08" localSheetId="4" hidden="1">{#N/A,#N/A,FALSE,"Chi tiÆt"}</definedName>
    <definedName name="__KH08" localSheetId="5" hidden="1">{#N/A,#N/A,FALSE,"Chi tiÆt"}</definedName>
    <definedName name="__KH08" hidden="1">{#N/A,#N/A,FALSE,"Chi tiÆt"}</definedName>
    <definedName name="__M36" localSheetId="4" hidden="1">{"'Sheet1'!$L$16"}</definedName>
    <definedName name="__M36" localSheetId="5" hidden="1">{"'Sheet1'!$L$16"}</definedName>
    <definedName name="__M36" hidden="1">{"'Sheet1'!$L$16"}</definedName>
    <definedName name="__NSO2" localSheetId="4" hidden="1">{"'Sheet1'!$L$16"}</definedName>
    <definedName name="__NSO2" localSheetId="5" hidden="1">{"'Sheet1'!$L$16"}</definedName>
    <definedName name="__NSO2" hidden="1">{"'Sheet1'!$L$16"}</definedName>
    <definedName name="__PA3" localSheetId="4" hidden="1">{"'Sheet1'!$L$16"}</definedName>
    <definedName name="__PA3" localSheetId="5" hidden="1">{"'Sheet1'!$L$16"}</definedName>
    <definedName name="__PA3" hidden="1">{"'Sheet1'!$L$16"}</definedName>
    <definedName name="__phu2" localSheetId="4" hidden="1">{"'Sheet1'!$L$16"}</definedName>
    <definedName name="__phu2" localSheetId="5" hidden="1">{"'Sheet1'!$L$16"}</definedName>
    <definedName name="__phu2" hidden="1">{"'Sheet1'!$L$16"}</definedName>
    <definedName name="__Pl2" localSheetId="4" hidden="1">{"'Sheet1'!$L$16"}</definedName>
    <definedName name="__Pl2" localSheetId="5" hidden="1">{"'Sheet1'!$L$16"}</definedName>
    <definedName name="__Pl2" hidden="1">{"'Sheet1'!$L$16"}</definedName>
    <definedName name="__Tru21" localSheetId="4" hidden="1">{"'Sheet1'!$L$16"}</definedName>
    <definedName name="__Tru21" localSheetId="5" hidden="1">{"'Sheet1'!$L$16"}</definedName>
    <definedName name="__Tru21" hidden="1">{"'Sheet1'!$L$16"}</definedName>
    <definedName name="_a1" localSheetId="4" hidden="1">{"'Sheet1'!$L$16"}</definedName>
    <definedName name="_a1" localSheetId="5" hidden="1">{"'Sheet1'!$L$16"}</definedName>
    <definedName name="_a1" hidden="1">{"'Sheet1'!$L$16"}</definedName>
    <definedName name="_a129" localSheetId="4" hidden="1">{"Offgrid",#N/A,FALSE,"OFFGRID";"Region",#N/A,FALSE,"REGION";"Offgrid -2",#N/A,FALSE,"OFFGRID";"WTP",#N/A,FALSE,"WTP";"WTP -2",#N/A,FALSE,"WTP";"Project",#N/A,FALSE,"PROJECT";"Summary -2",#N/A,FALSE,"SUMMARY"}</definedName>
    <definedName name="_a129" localSheetId="5" hidden="1">{"Offgrid",#N/A,FALSE,"OFFGRID";"Region",#N/A,FALSE,"REGION";"Offgrid -2",#N/A,FALSE,"OFFGRID";"WTP",#N/A,FALSE,"WTP";"WTP -2",#N/A,FALSE,"WTP";"Project",#N/A,FALSE,"PROJECT";"Summary -2",#N/A,FALSE,"SUMMARY"}</definedName>
    <definedName name="_a129" hidden="1">{"Offgrid",#N/A,FALSE,"OFFGRID";"Region",#N/A,FALSE,"REGION";"Offgrid -2",#N/A,FALSE,"OFFGRID";"WTP",#N/A,FALSE,"WTP";"WTP -2",#N/A,FALSE,"WTP";"Project",#N/A,FALSE,"PROJECT";"Summary -2",#N/A,FALSE,"SUMMARY"}</definedName>
    <definedName name="_a130" localSheetId="4" hidden="1">{"Offgrid",#N/A,FALSE,"OFFGRID";"Region",#N/A,FALSE,"REGION";"Offgrid -2",#N/A,FALSE,"OFFGRID";"WTP",#N/A,FALSE,"WTP";"WTP -2",#N/A,FALSE,"WTP";"Project",#N/A,FALSE,"PROJECT";"Summary -2",#N/A,FALSE,"SUMMARY"}</definedName>
    <definedName name="_a130" localSheetId="5" hidden="1">{"Offgrid",#N/A,FALSE,"OFFGRID";"Region",#N/A,FALSE,"REGION";"Offgrid -2",#N/A,FALSE,"OFFGRID";"WTP",#N/A,FALSE,"WTP";"WTP -2",#N/A,FALSE,"WTP";"Project",#N/A,FALSE,"PROJECT";"Summary -2",#N/A,FALSE,"SUMMARY"}</definedName>
    <definedName name="_a130" hidden="1">{"Offgrid",#N/A,FALSE,"OFFGRID";"Region",#N/A,FALSE,"REGION";"Offgrid -2",#N/A,FALSE,"OFFGRID";"WTP",#N/A,FALSE,"WTP";"WTP -2",#N/A,FALSE,"WTP";"Project",#N/A,FALSE,"PROJECT";"Summary -2",#N/A,FALSE,"SUMMARY"}</definedName>
    <definedName name="_B1" localSheetId="4" hidden="1">{"'Sheet1'!$L$16"}</definedName>
    <definedName name="_B1" localSheetId="5" hidden="1">{"'Sheet1'!$L$16"}</definedName>
    <definedName name="_B1" hidden="1">{"'Sheet1'!$L$16"}</definedName>
    <definedName name="_ban2" localSheetId="4" hidden="1">{"'Sheet1'!$L$16"}</definedName>
    <definedName name="_ban2" localSheetId="5" hidden="1">{"'Sheet1'!$L$16"}</definedName>
    <definedName name="_ban2" hidden="1">{"'Sheet1'!$L$16"}</definedName>
    <definedName name="_BM1" hidden="1">{"'Sheet1'!$L$16"}</definedName>
    <definedName name="_Builtin155" hidden="1">#N/A</definedName>
    <definedName name="_Fill" localSheetId="2" hidden="1">#REF!</definedName>
    <definedName name="_Fill" hidden="1">#REF!</definedName>
    <definedName name="_xlnm._FilterDatabase" localSheetId="1" hidden="1">Huyen!$A$7:$N$7</definedName>
    <definedName name="_xlnm._FilterDatabase" localSheetId="2" hidden="1">MSTX!$A$7:$J$14</definedName>
    <definedName name="_xlnm._FilterDatabase" localSheetId="0" hidden="1">Tinh!$A$7:$L$33</definedName>
    <definedName name="_xlnm._FilterDatabase" hidden="1">#REF!</definedName>
    <definedName name="_h1" localSheetId="4" hidden="1">{"'Sheet1'!$L$16"}</definedName>
    <definedName name="_h1" localSheetId="5" hidden="1">{"'Sheet1'!$L$16"}</definedName>
    <definedName name="_h1" hidden="1">{"'Sheet1'!$L$16"}</definedName>
    <definedName name="_hu1" localSheetId="4" hidden="1">{"'Sheet1'!$L$16"}</definedName>
    <definedName name="_hu1" localSheetId="5" hidden="1">{"'Sheet1'!$L$16"}</definedName>
    <definedName name="_hu1" hidden="1">{"'Sheet1'!$L$16"}</definedName>
    <definedName name="_hu2" localSheetId="4" hidden="1">{"'Sheet1'!$L$16"}</definedName>
    <definedName name="_hu2" localSheetId="5" hidden="1">{"'Sheet1'!$L$16"}</definedName>
    <definedName name="_hu2" hidden="1">{"'Sheet1'!$L$16"}</definedName>
    <definedName name="_hu5" localSheetId="4" hidden="1">{"'Sheet1'!$L$16"}</definedName>
    <definedName name="_hu5" localSheetId="5" hidden="1">{"'Sheet1'!$L$16"}</definedName>
    <definedName name="_hu5" hidden="1">{"'Sheet1'!$L$16"}</definedName>
    <definedName name="_hu6" localSheetId="4" hidden="1">{"'Sheet1'!$L$16"}</definedName>
    <definedName name="_hu6" localSheetId="5" hidden="1">{"'Sheet1'!$L$16"}</definedName>
    <definedName name="_hu6" hidden="1">{"'Sheet1'!$L$16"}</definedName>
    <definedName name="_Key1" localSheetId="2" hidden="1">#REF!</definedName>
    <definedName name="_Key1" hidden="1">#REF!</definedName>
    <definedName name="_Key2" localSheetId="2" hidden="1">#REF!</definedName>
    <definedName name="_Key2" hidden="1">#REF!</definedName>
    <definedName name="_KH08" localSheetId="4" hidden="1">{#N/A,#N/A,FALSE,"Chi tiÆt"}</definedName>
    <definedName name="_KH08" localSheetId="5" hidden="1">{#N/A,#N/A,FALSE,"Chi tiÆt"}</definedName>
    <definedName name="_KH08" hidden="1">{#N/A,#N/A,FALSE,"Chi tiÆt"}</definedName>
    <definedName name="_M36" localSheetId="4" hidden="1">{"'Sheet1'!$L$16"}</definedName>
    <definedName name="_M36" localSheetId="5" hidden="1">{"'Sheet1'!$L$16"}</definedName>
    <definedName name="_M36" hidden="1">{"'Sheet1'!$L$16"}</definedName>
    <definedName name="_NSO2" localSheetId="4" hidden="1">{"'Sheet1'!$L$16"}</definedName>
    <definedName name="_NSO2" localSheetId="5" hidden="1">{"'Sheet1'!$L$16"}</definedName>
    <definedName name="_NSO2" hidden="1">{"'Sheet1'!$L$16"}</definedName>
    <definedName name="_Order1" hidden="1">255</definedName>
    <definedName name="_Order2" hidden="1">255</definedName>
    <definedName name="_PA3" localSheetId="4" hidden="1">{"'Sheet1'!$L$16"}</definedName>
    <definedName name="_PA3" localSheetId="5" hidden="1">{"'Sheet1'!$L$16"}</definedName>
    <definedName name="_PA3" hidden="1">{"'Sheet1'!$L$16"}</definedName>
    <definedName name="_phu2" localSheetId="4" hidden="1">{"'Sheet1'!$L$16"}</definedName>
    <definedName name="_phu2" localSheetId="5" hidden="1">{"'Sheet1'!$L$16"}</definedName>
    <definedName name="_phu2" hidden="1">{"'Sheet1'!$L$16"}</definedName>
    <definedName name="_Pl2" localSheetId="4" hidden="1">{"'Sheet1'!$L$16"}</definedName>
    <definedName name="_Pl2" localSheetId="5" hidden="1">{"'Sheet1'!$L$16"}</definedName>
    <definedName name="_Pl2" hidden="1">{"'Sheet1'!$L$16"}</definedName>
    <definedName name="_PL3" localSheetId="2" hidden="1">#REF!</definedName>
    <definedName name="_PL3" hidden="1">#REF!</definedName>
    <definedName name="_Sort" localSheetId="2" hidden="1">#REF!</definedName>
    <definedName name="_Sort" hidden="1">#REF!</definedName>
    <definedName name="_Tru21" localSheetId="4" hidden="1">{"'Sheet1'!$L$16"}</definedName>
    <definedName name="_Tru21" localSheetId="5" hidden="1">{"'Sheet1'!$L$16"}</definedName>
    <definedName name="_Tru21" hidden="1">{"'Sheet1'!$L$16"}</definedName>
    <definedName name="a" localSheetId="4" hidden="1">{"'Sheet1'!$L$16"}</definedName>
    <definedName name="a" localSheetId="5" hidden="1">{"'Sheet1'!$L$16"}</definedName>
    <definedName name="a" hidden="1">{"'Sheet1'!$L$16"}</definedName>
    <definedName name="aa" localSheetId="4" hidden="1">{"'Sheet1'!$L$16"}</definedName>
    <definedName name="aa" localSheetId="5" hidden="1">{"'Sheet1'!$L$16"}</definedName>
    <definedName name="aa" hidden="1">{"'Sheet1'!$L$16"}</definedName>
    <definedName name="ABC" localSheetId="2" hidden="1">#REF!</definedName>
    <definedName name="ABC" hidden="1">#REF!</definedName>
    <definedName name="anscount" hidden="1">3</definedName>
    <definedName name="ATGT" localSheetId="4" hidden="1">{"'Sheet1'!$L$16"}</definedName>
    <definedName name="ATGT" localSheetId="5" hidden="1">{"'Sheet1'!$L$16"}</definedName>
    <definedName name="ATGT" hidden="1">{"'Sheet1'!$L$16"}</definedName>
    <definedName name="chitietbgiang2" localSheetId="4" hidden="1">{"'Sheet1'!$L$16"}</definedName>
    <definedName name="chitietbgiang2" localSheetId="5" hidden="1">{"'Sheet1'!$L$16"}</definedName>
    <definedName name="chitietbgiang2" hidden="1">{"'Sheet1'!$L$16"}</definedName>
    <definedName name="CoCauN" localSheetId="4" hidden="1">{"'Sheet1'!$L$16"}</definedName>
    <definedName name="CoCauN" localSheetId="5" hidden="1">{"'Sheet1'!$L$16"}</definedName>
    <definedName name="CoCauN" hidden="1">{"'Sheet1'!$L$16"}</definedName>
    <definedName name="Code" localSheetId="2" hidden="1">#REF!</definedName>
    <definedName name="Code" hidden="1">#REF!</definedName>
    <definedName name="CP" localSheetId="2" hidden="1">#REF!</definedName>
    <definedName name="CP" hidden="1">#REF!</definedName>
    <definedName name="CTCT1" localSheetId="4" hidden="1">{"'Sheet1'!$L$16"}</definedName>
    <definedName name="CTCT1" localSheetId="5" hidden="1">{"'Sheet1'!$L$16"}</definedName>
    <definedName name="CTCT1" hidden="1">{"'Sheet1'!$L$16"}</definedName>
    <definedName name="data1" localSheetId="2" hidden="1">#REF!</definedName>
    <definedName name="data1" hidden="1">#REF!</definedName>
    <definedName name="data2" localSheetId="2" hidden="1">#REF!</definedName>
    <definedName name="data2" hidden="1">#REF!</definedName>
    <definedName name="data3" localSheetId="2" hidden="1">#REF!</definedName>
    <definedName name="data3" hidden="1">#REF!</definedName>
    <definedName name="Discount" localSheetId="2" hidden="1">#REF!</definedName>
    <definedName name="Discount" hidden="1">#REF!</definedName>
    <definedName name="display_area_2" localSheetId="2" hidden="1">#REF!</definedName>
    <definedName name="display_area_2" hidden="1">#REF!</definedName>
    <definedName name="ds" localSheetId="4" hidden="1">{#N/A,#N/A,FALSE,"Chi tiÆt"}</definedName>
    <definedName name="ds" localSheetId="5" hidden="1">{#N/A,#N/A,FALSE,"Chi tiÆt"}</definedName>
    <definedName name="ds" hidden="1">{#N/A,#N/A,FALSE,"Chi tiÆt"}</definedName>
    <definedName name="dsh" localSheetId="2" hidden="1">#REF!</definedName>
    <definedName name="dsh" hidden="1">#REF!</definedName>
    <definedName name="FCode" localSheetId="2" hidden="1">#REF!</definedName>
    <definedName name="FCode" hidden="1">#REF!</definedName>
    <definedName name="fff" localSheetId="4" hidden="1">{"'Sheet1'!$L$16"}</definedName>
    <definedName name="fff" localSheetId="5" hidden="1">{"'Sheet1'!$L$16"}</definedName>
    <definedName name="fff" hidden="1">{"'Sheet1'!$L$16"}</definedName>
    <definedName name="g" localSheetId="4" hidden="1">{"'Sheet1'!$L$16"}</definedName>
    <definedName name="g" localSheetId="5" hidden="1">{"'Sheet1'!$L$16"}</definedName>
    <definedName name="g" hidden="1">{"'Sheet1'!$L$16"}</definedName>
    <definedName name="gu" localSheetId="4" hidden="1">{"'Sheet1'!$L$16"}</definedName>
    <definedName name="gu" localSheetId="5" hidden="1">{"'Sheet1'!$L$16"}</definedName>
    <definedName name="gu" hidden="1">{"'Sheet1'!$L$16"}</definedName>
    <definedName name="h" localSheetId="4" hidden="1">{"'Sheet1'!$L$16"}</definedName>
    <definedName name="h" localSheetId="5" hidden="1">{"'Sheet1'!$L$16"}</definedName>
    <definedName name="h" hidden="1">{"'Sheet1'!$L$16"}</definedName>
    <definedName name="hh" localSheetId="4" hidden="1">{"'Sheet1'!$L$16"}</definedName>
    <definedName name="hh" localSheetId="5" hidden="1">{"'Sheet1'!$L$16"}</definedName>
    <definedName name="hh" hidden="1">{"'Sheet1'!$L$16"}</definedName>
    <definedName name="HiddenRows" localSheetId="2" hidden="1">#REF!</definedName>
    <definedName name="HiddenRows" hidden="1">#REF!</definedName>
    <definedName name="hn" localSheetId="4" hidden="1">{"'Sheet1'!$L$16"}</definedName>
    <definedName name="hn" localSheetId="5" hidden="1">{"'Sheet1'!$L$16"}</definedName>
    <definedName name="hn" hidden="1">{"'Sheet1'!$L$16"}</definedName>
    <definedName name="htlm" localSheetId="4" hidden="1">{"'Sheet1'!$L$16"}</definedName>
    <definedName name="htlm" localSheetId="5" hidden="1">{"'Sheet1'!$L$16"}</definedName>
    <definedName name="htlm" hidden="1">{"'Sheet1'!$L$16"}</definedName>
    <definedName name="HTML_CodePage" hidden="1">950</definedName>
    <definedName name="HTML_Control" localSheetId="4" hidden="1">{"'Sheet1'!$L$16"}</definedName>
    <definedName name="HTML_Control" localSheetId="5" hidden="1">{"'Sheet1'!$L$16"}</definedName>
    <definedName name="HTML_Control" hidden="1">{"'Sheet1'!$L$16"}</definedName>
    <definedName name="HTML_Description" hidden="1">""</definedName>
    <definedName name="HTML_Email" hidden="1">""</definedName>
    <definedName name="HTML_Header" hidden="1">"Sheet1"</definedName>
    <definedName name="HTML_LastUpdate" hidden="1">"2000/9/14"</definedName>
    <definedName name="HTML_LineAfter" hidden="1">FALSE</definedName>
    <definedName name="HTML_LineBefore" hidden="1">FALSE</definedName>
    <definedName name="HTML_Name" hidden="1">"J.C.WONG"</definedName>
    <definedName name="HTML_OBDlg2" hidden="1">TRUE</definedName>
    <definedName name="HTML_OBDlg4" hidden="1">TRUE</definedName>
    <definedName name="HTML_OS" hidden="1">0</definedName>
    <definedName name="HTML_PathFile" hidden="1">"C:\2689\Q\國內\00q3961台化龍德PTA3建造\MyHTML.htm"</definedName>
    <definedName name="HTML_Title" hidden="1">"00Q3961-SUM"</definedName>
    <definedName name="hu" localSheetId="4" hidden="1">{"'Sheet1'!$L$16"}</definedName>
    <definedName name="hu" localSheetId="5" hidden="1">{"'Sheet1'!$L$16"}</definedName>
    <definedName name="hu" hidden="1">{"'Sheet1'!$L$16"}</definedName>
    <definedName name="huong" localSheetId="4" hidden="1">{#N/A,#N/A,TRUE,"BT M200 da 10x20"}</definedName>
    <definedName name="huong" localSheetId="5" hidden="1">{#N/A,#N/A,TRUE,"BT M200 da 10x20"}</definedName>
    <definedName name="huong" hidden="1">{#N/A,#N/A,TRUE,"BT M200 da 10x20"}</definedName>
    <definedName name="HUU" localSheetId="4" hidden="1">{"'Sheet1'!$L$16"}</definedName>
    <definedName name="HUU" localSheetId="5" hidden="1">{"'Sheet1'!$L$16"}</definedName>
    <definedName name="HUU" hidden="1">{"'Sheet1'!$L$16"}</definedName>
    <definedName name="huy" localSheetId="4" hidden="1">{"'Sheet1'!$L$16"}</definedName>
    <definedName name="huy" localSheetId="5" hidden="1">{"'Sheet1'!$L$16"}</definedName>
    <definedName name="huy" hidden="1">{"'Sheet1'!$L$16"}</definedName>
    <definedName name="j" localSheetId="4" hidden="1">{"'Sheet1'!$L$16"}</definedName>
    <definedName name="j" localSheetId="5" hidden="1">{"'Sheet1'!$L$16"}</definedName>
    <definedName name="j" hidden="1">{"'Sheet1'!$L$16"}</definedName>
    <definedName name="k" localSheetId="4" hidden="1">{"'Sheet1'!$L$16"}</definedName>
    <definedName name="k" localSheetId="5" hidden="1">{"'Sheet1'!$L$16"}</definedName>
    <definedName name="k" hidden="1">{"'Sheet1'!$L$16"}</definedName>
    <definedName name="khla09" localSheetId="4" hidden="1">{"'Sheet1'!$L$16"}</definedName>
    <definedName name="khla09" localSheetId="5" hidden="1">{"'Sheet1'!$L$16"}</definedName>
    <definedName name="khla09" hidden="1">{"'Sheet1'!$L$16"}</definedName>
    <definedName name="khongtruotgia" localSheetId="4" hidden="1">{"'Sheet1'!$L$16"}</definedName>
    <definedName name="khongtruotgia" localSheetId="5" hidden="1">{"'Sheet1'!$L$16"}</definedName>
    <definedName name="khongtruotgia" hidden="1">{"'Sheet1'!$L$16"}</definedName>
    <definedName name="khvh09" localSheetId="4" hidden="1">{"'Sheet1'!$L$16"}</definedName>
    <definedName name="khvh09" localSheetId="5" hidden="1">{"'Sheet1'!$L$16"}</definedName>
    <definedName name="khvh09" hidden="1">{"'Sheet1'!$L$16"}</definedName>
    <definedName name="khvx09" localSheetId="4" hidden="1">{#N/A,#N/A,FALSE,"Chi tiÆt"}</definedName>
    <definedName name="khvx09" localSheetId="5" hidden="1">{#N/A,#N/A,FALSE,"Chi tiÆt"}</definedName>
    <definedName name="khvx09" hidden="1">{#N/A,#N/A,FALSE,"Chi tiÆt"}</definedName>
    <definedName name="KHYt09" localSheetId="4" hidden="1">{"'Sheet1'!$L$16"}</definedName>
    <definedName name="KHYt09" localSheetId="5" hidden="1">{"'Sheet1'!$L$16"}</definedName>
    <definedName name="KHYt09" hidden="1">{"'Sheet1'!$L$16"}</definedName>
    <definedName name="ksbn" localSheetId="4" hidden="1">{"'Sheet1'!$L$16"}</definedName>
    <definedName name="ksbn" localSheetId="5" hidden="1">{"'Sheet1'!$L$16"}</definedName>
    <definedName name="ksbn" hidden="1">{"'Sheet1'!$L$16"}</definedName>
    <definedName name="kshn" localSheetId="4" hidden="1">{"'Sheet1'!$L$16"}</definedName>
    <definedName name="kshn" localSheetId="5" hidden="1">{"'Sheet1'!$L$16"}</definedName>
    <definedName name="kshn" hidden="1">{"'Sheet1'!$L$16"}</definedName>
    <definedName name="ksls" localSheetId="4" hidden="1">{"'Sheet1'!$L$16"}</definedName>
    <definedName name="ksls" localSheetId="5" hidden="1">{"'Sheet1'!$L$16"}</definedName>
    <definedName name="ksls" hidden="1">{"'Sheet1'!$L$16"}</definedName>
    <definedName name="l" localSheetId="4" hidden="1">{"'Sheet1'!$L$16"}</definedName>
    <definedName name="l" localSheetId="5" hidden="1">{"'Sheet1'!$L$16"}</definedName>
    <definedName name="l" hidden="1">{"'Sheet1'!$L$16"}</definedName>
    <definedName name="lan" localSheetId="4" hidden="1">{#N/A,#N/A,TRUE,"BT M200 da 10x20"}</definedName>
    <definedName name="lan" localSheetId="5" hidden="1">{#N/A,#N/A,TRUE,"BT M200 da 10x20"}</definedName>
    <definedName name="lan" hidden="1">{#N/A,#N/A,TRUE,"BT M200 da 10x20"}</definedName>
    <definedName name="langson" localSheetId="4" hidden="1">{"'Sheet1'!$L$16"}</definedName>
    <definedName name="langson" localSheetId="5" hidden="1">{"'Sheet1'!$L$16"}</definedName>
    <definedName name="langson" hidden="1">{"'Sheet1'!$L$16"}</definedName>
    <definedName name="lk" localSheetId="2" hidden="1">#REF!</definedName>
    <definedName name="lk" hidden="1">#REF!</definedName>
    <definedName name="m" localSheetId="4" hidden="1">{"'Sheet1'!$L$16"}</definedName>
    <definedName name="m" localSheetId="5" hidden="1">{"'Sheet1'!$L$16"}</definedName>
    <definedName name="m" hidden="1">{"'Sheet1'!$L$16"}</definedName>
    <definedName name="mo" localSheetId="4" hidden="1">{"'Sheet1'!$L$16"}</definedName>
    <definedName name="mo" localSheetId="5" hidden="1">{"'Sheet1'!$L$16"}</definedName>
    <definedName name="mo" hidden="1">{"'Sheet1'!$L$16"}</definedName>
    <definedName name="moi" localSheetId="4" hidden="1">{"'Sheet1'!$L$16"}</definedName>
    <definedName name="moi" localSheetId="5" hidden="1">{"'Sheet1'!$L$16"}</definedName>
    <definedName name="moi" hidden="1">{"'Sheet1'!$L$16"}</definedName>
    <definedName name="n" localSheetId="4" hidden="1">{"'Sheet1'!$L$16"}</definedName>
    <definedName name="n" localSheetId="5" hidden="1">{"'Sheet1'!$L$16"}</definedName>
    <definedName name="n" hidden="1">{"'Sheet1'!$L$16"}</definedName>
    <definedName name="OrderTable" localSheetId="2" hidden="1">#REF!</definedName>
    <definedName name="OrderTable" hidden="1">#REF!</definedName>
    <definedName name="PAIII_" localSheetId="4" hidden="1">{"'Sheet1'!$L$16"}</definedName>
    <definedName name="PAIII_" localSheetId="5" hidden="1">{"'Sheet1'!$L$16"}</definedName>
    <definedName name="PAIII_" hidden="1">{"'Sheet1'!$L$16"}</definedName>
    <definedName name="PMS" localSheetId="4" hidden="1">{"'Sheet1'!$L$16"}</definedName>
    <definedName name="PMS" localSheetId="5" hidden="1">{"'Sheet1'!$L$16"}</definedName>
    <definedName name="PMS" hidden="1">{"'Sheet1'!$L$16"}</definedName>
    <definedName name="_xlnm.Print_Area" localSheetId="3">'Bieu 1'!$A$1:$W$43</definedName>
    <definedName name="_xlnm.Print_Area" localSheetId="4">'Biẻu 2'!$A$1:$H$48</definedName>
    <definedName name="_xlnm.Print_Area" localSheetId="1">Huyen!$A$1:$J$405</definedName>
    <definedName name="_xlnm.Print_Area" localSheetId="2">MSTX!$A$1:$J$14</definedName>
    <definedName name="_xlnm.Print_Area" localSheetId="0">Tinh!$A$1:$J$31</definedName>
    <definedName name="_xlnm.Print_Titles" localSheetId="3">'Bieu 1'!$9:$10</definedName>
    <definedName name="_xlnm.Print_Titles" localSheetId="4">'Biẻu 2'!$7:$7</definedName>
    <definedName name="_xlnm.Print_Titles" localSheetId="5">'Bieu 3'!$9:$10</definedName>
    <definedName name="_xlnm.Print_Titles" localSheetId="1">Huyen!$6:$6</definedName>
    <definedName name="ProdForm" localSheetId="2" hidden="1">#REF!</definedName>
    <definedName name="ProdForm" hidden="1">#REF!</definedName>
    <definedName name="Product" localSheetId="2" hidden="1">#REF!</definedName>
    <definedName name="Product" hidden="1">#REF!</definedName>
    <definedName name="q" localSheetId="4" hidden="1">{"'Sheet1'!$L$16"}</definedName>
    <definedName name="q" localSheetId="5" hidden="1">{"'Sheet1'!$L$16"}</definedName>
    <definedName name="q" hidden="1">{"'Sheet1'!$L$16"}</definedName>
    <definedName name="RCArea" localSheetId="2" hidden="1">#REF!</definedName>
    <definedName name="RCArea" hidden="1">#REF!</definedName>
    <definedName name="saddsds" localSheetId="4" hidden="1">{"'Sheet1'!$L$16"}</definedName>
    <definedName name="saddsds" localSheetId="5" hidden="1">{"'Sheet1'!$L$16"}</definedName>
    <definedName name="saddsds" hidden="1">{"'Sheet1'!$L$16"}</definedName>
    <definedName name="SpecialPrice" localSheetId="2" hidden="1">#REF!</definedName>
    <definedName name="SpecialPrice" hidden="1">#REF!</definedName>
    <definedName name="t" localSheetId="4" hidden="1">{"'Sheet1'!$L$16"}</definedName>
    <definedName name="t" localSheetId="5" hidden="1">{"'Sheet1'!$L$16"}</definedName>
    <definedName name="t" hidden="1">{"'Sheet1'!$L$16"}</definedName>
    <definedName name="tbl_ProdInfo" localSheetId="2" hidden="1">#REF!</definedName>
    <definedName name="tbl_ProdInfo" hidden="1">#REF!</definedName>
    <definedName name="tha" localSheetId="4" hidden="1">{"'Sheet1'!$L$16"}</definedName>
    <definedName name="tha" localSheetId="5" hidden="1">{"'Sheet1'!$L$16"}</definedName>
    <definedName name="tha" hidden="1">{"'Sheet1'!$L$16"}</definedName>
    <definedName name="thu" localSheetId="4" hidden="1">{"'Sheet1'!$L$16"}</definedName>
    <definedName name="thu" localSheetId="5" hidden="1">{"'Sheet1'!$L$16"}</definedName>
    <definedName name="thu" hidden="1">{"'Sheet1'!$L$16"}</definedName>
    <definedName name="ttttt" localSheetId="4" hidden="1">{"'Sheet1'!$L$16"}</definedName>
    <definedName name="ttttt" localSheetId="5" hidden="1">{"'Sheet1'!$L$16"}</definedName>
    <definedName name="ttttt" hidden="1">{"'Sheet1'!$L$16"}</definedName>
    <definedName name="TTTTTTTTT" localSheetId="4" hidden="1">{"'Sheet1'!$L$16"}</definedName>
    <definedName name="TTTTTTTTT" localSheetId="5" hidden="1">{"'Sheet1'!$L$16"}</definedName>
    <definedName name="TTTTTTTTT" hidden="1">{"'Sheet1'!$L$16"}</definedName>
    <definedName name="ttttttttttt" localSheetId="4" hidden="1">{"'Sheet1'!$L$16"}</definedName>
    <definedName name="ttttttttttt" localSheetId="5" hidden="1">{"'Sheet1'!$L$16"}</definedName>
    <definedName name="ttttttttttt" hidden="1">{"'Sheet1'!$L$16"}</definedName>
    <definedName name="tuyennhanh" localSheetId="4" hidden="1">{"'Sheet1'!$L$16"}</definedName>
    <definedName name="tuyennhanh" localSheetId="5" hidden="1">{"'Sheet1'!$L$16"}</definedName>
    <definedName name="tuyennhanh" hidden="1">{"'Sheet1'!$L$16"}</definedName>
    <definedName name="u" localSheetId="4" hidden="1">{"'Sheet1'!$L$16"}</definedName>
    <definedName name="u" localSheetId="5" hidden="1">{"'Sheet1'!$L$16"}</definedName>
    <definedName name="u" hidden="1">{"'Sheet1'!$L$16"}</definedName>
    <definedName name="ư" localSheetId="4" hidden="1">{"'Sheet1'!$L$16"}</definedName>
    <definedName name="ư" localSheetId="5" hidden="1">{"'Sheet1'!$L$16"}</definedName>
    <definedName name="ư" hidden="1">{"'Sheet1'!$L$16"}</definedName>
    <definedName name="v" localSheetId="4" hidden="1">{"'Sheet1'!$L$16"}</definedName>
    <definedName name="v" localSheetId="5" hidden="1">{"'Sheet1'!$L$16"}</definedName>
    <definedName name="v" hidden="1">{"'Sheet1'!$L$16"}</definedName>
    <definedName name="vcoto" localSheetId="4" hidden="1">{"'Sheet1'!$L$16"}</definedName>
    <definedName name="vcoto" localSheetId="5" hidden="1">{"'Sheet1'!$L$16"}</definedName>
    <definedName name="vcoto" hidden="1">{"'Sheet1'!$L$16"}</definedName>
    <definedName name="VH" localSheetId="4" hidden="1">{"'Sheet1'!$L$16"}</definedName>
    <definedName name="VH" localSheetId="5" hidden="1">{"'Sheet1'!$L$16"}</definedName>
    <definedName name="VH" hidden="1">{"'Sheet1'!$L$16"}</definedName>
    <definedName name="Viet" localSheetId="4" hidden="1">{"'Sheet1'!$L$16"}</definedName>
    <definedName name="Viet" localSheetId="5" hidden="1">{"'Sheet1'!$L$16"}</definedName>
    <definedName name="Viet" hidden="1">{"'Sheet1'!$L$16"}</definedName>
    <definedName name="wrn.aaa." localSheetId="4" hidden="1">{#N/A,#N/A,FALSE,"Sheet1";#N/A,#N/A,FALSE,"Sheet1";#N/A,#N/A,FALSE,"Sheet1"}</definedName>
    <definedName name="wrn.aaa." localSheetId="5" hidden="1">{#N/A,#N/A,FALSE,"Sheet1";#N/A,#N/A,FALSE,"Sheet1";#N/A,#N/A,FALSE,"Sheet1"}</definedName>
    <definedName name="wrn.aaa." hidden="1">{#N/A,#N/A,FALSE,"Sheet1";#N/A,#N/A,FALSE,"Sheet1";#N/A,#N/A,FALSE,"Sheet1"}</definedName>
    <definedName name="wrn.Bang._.ke._.nhan._.hang." localSheetId="4" hidden="1">{#N/A,#N/A,FALSE,"Ke khai NH"}</definedName>
    <definedName name="wrn.Bang._.ke._.nhan._.hang." localSheetId="5" hidden="1">{#N/A,#N/A,FALSE,"Ke khai NH"}</definedName>
    <definedName name="wrn.Bang._.ke._.nhan._.hang." hidden="1">{#N/A,#N/A,FALSE,"Ke khai NH"}</definedName>
    <definedName name="wrn.Che._.do._.duoc._.huong." localSheetId="4" hidden="1">{#N/A,#N/A,FALSE,"BN (2)"}</definedName>
    <definedName name="wrn.Che._.do._.duoc._.huong." localSheetId="5" hidden="1">{#N/A,#N/A,FALSE,"BN (2)"}</definedName>
    <definedName name="wrn.Che._.do._.duoc._.huong." hidden="1">{#N/A,#N/A,FALSE,"BN (2)"}</definedName>
    <definedName name="wrn.chi._.tiÆt." localSheetId="4" hidden="1">{#N/A,#N/A,FALSE,"Chi tiÆt"}</definedName>
    <definedName name="wrn.chi._.tiÆt." localSheetId="5" hidden="1">{#N/A,#N/A,FALSE,"Chi tiÆt"}</definedName>
    <definedName name="wrn.chi._.tiÆt." hidden="1">{#N/A,#N/A,FALSE,"Chi tiÆt"}</definedName>
    <definedName name="wrn.cong." localSheetId="4" hidden="1">{#N/A,#N/A,FALSE,"Sheet1"}</definedName>
    <definedName name="wrn.cong." localSheetId="5" hidden="1">{#N/A,#N/A,FALSE,"Sheet1"}</definedName>
    <definedName name="wrn.cong." hidden="1">{#N/A,#N/A,FALSE,"Sheet1"}</definedName>
    <definedName name="wrn.Giáy._.bao._.no." localSheetId="4" hidden="1">{#N/A,#N/A,FALSE,"BN"}</definedName>
    <definedName name="wrn.Giáy._.bao._.no." localSheetId="5" hidden="1">{#N/A,#N/A,FALSE,"BN"}</definedName>
    <definedName name="wrn.Giáy._.bao._.no." hidden="1">{#N/A,#N/A,FALSE,"BN"}</definedName>
    <definedName name="wrn.Report." localSheetId="4" hidden="1">{"Offgrid",#N/A,FALSE,"OFFGRID";"Region",#N/A,FALSE,"REGION";"Offgrid -2",#N/A,FALSE,"OFFGRID";"WTP",#N/A,FALSE,"WTP";"WTP -2",#N/A,FALSE,"WTP";"Project",#N/A,FALSE,"PROJECT";"Summary -2",#N/A,FALSE,"SUMMARY"}</definedName>
    <definedName name="wrn.Report." localSheetId="5" hidden="1">{"Offgrid",#N/A,FALSE,"OFFGRID";"Region",#N/A,FALSE,"REGION";"Offgrid -2",#N/A,FALSE,"OFFGRID";"WTP",#N/A,FALSE,"WTP";"WTP -2",#N/A,FALSE,"WTP";"Project",#N/A,FALSE,"PROJECT";"Summary -2",#N/A,FALSE,"SUMMARY"}</definedName>
    <definedName name="wrn.Report." hidden="1">{"Offgrid",#N/A,FALSE,"OFFGRID";"Region",#N/A,FALSE,"REGION";"Offgrid -2",#N/A,FALSE,"OFFGRID";"WTP",#N/A,FALSE,"WTP";"WTP -2",#N/A,FALSE,"WTP";"Project",#N/A,FALSE,"PROJECT";"Summary -2",#N/A,FALSE,"SUMMARY"}</definedName>
    <definedName name="wrn.vd." localSheetId="4" hidden="1">{#N/A,#N/A,TRUE,"BT M200 da 10x20"}</definedName>
    <definedName name="wrn.vd." localSheetId="5" hidden="1">{#N/A,#N/A,TRUE,"BT M200 da 10x20"}</definedName>
    <definedName name="wrn.vd." hidden="1">{#N/A,#N/A,TRUE,"BT M200 da 10x20"}</definedName>
    <definedName name="wrnf.report" localSheetId="4" hidden="1">{"Offgrid",#N/A,FALSE,"OFFGRID";"Region",#N/A,FALSE,"REGION";"Offgrid -2",#N/A,FALSE,"OFFGRID";"WTP",#N/A,FALSE,"WTP";"WTP -2",#N/A,FALSE,"WTP";"Project",#N/A,FALSE,"PROJECT";"Summary -2",#N/A,FALSE,"SUMMARY"}</definedName>
    <definedName name="wrnf.report" localSheetId="5" hidden="1">{"Offgrid",#N/A,FALSE,"OFFGRID";"Region",#N/A,FALSE,"REGION";"Offgrid -2",#N/A,FALSE,"OFFGRID";"WTP",#N/A,FALSE,"WTP";"WTP -2",#N/A,FALSE,"WTP";"Project",#N/A,FALSE,"PROJECT";"Summary -2",#N/A,FALSE,"SUMMARY"}</definedName>
    <definedName name="wrnf.report" hidden="1">{"Offgrid",#N/A,FALSE,"OFFGRID";"Region",#N/A,FALSE,"REGION";"Offgrid -2",#N/A,FALSE,"OFFGRID";"WTP",#N/A,FALSE,"WTP";"WTP -2",#N/A,FALSE,"WTP";"Project",#N/A,FALSE,"PROJECT";"Summary -2",#N/A,FALSE,"SUMMARY"}</definedName>
    <definedName name="xls" localSheetId="4" hidden="1">{"'Sheet1'!$L$16"}</definedName>
    <definedName name="xls" localSheetId="5" hidden="1">{"'Sheet1'!$L$16"}</definedName>
    <definedName name="xls" hidden="1">{"'Sheet1'!$L$16"}</definedName>
    <definedName name="xlttbninh" localSheetId="4" hidden="1">{"'Sheet1'!$L$16"}</definedName>
    <definedName name="xlttbninh" localSheetId="5" hidden="1">{"'Sheet1'!$L$16"}</definedName>
    <definedName name="xlttbninh" hidden="1">{"'Sheet1'!$L$16"}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2" i="2" l="1"/>
  <c r="A13" i="2"/>
  <c r="A14" i="2"/>
  <c r="A15" i="2"/>
  <c r="A16" i="2"/>
  <c r="A17" i="2"/>
  <c r="A18" i="2"/>
  <c r="A19" i="2"/>
  <c r="A20" i="2"/>
  <c r="A21" i="2"/>
  <c r="A22" i="2"/>
  <c r="A23" i="2"/>
  <c r="A24" i="2"/>
  <c r="A25" i="2"/>
  <c r="A26" i="2"/>
  <c r="A27" i="2"/>
  <c r="A28" i="2"/>
  <c r="A29" i="2"/>
  <c r="A30" i="2"/>
  <c r="A31" i="2"/>
  <c r="A32" i="2"/>
  <c r="A33" i="2"/>
  <c r="A34" i="2"/>
  <c r="A35" i="2"/>
  <c r="A36" i="2"/>
  <c r="A37" i="2"/>
  <c r="A38" i="2"/>
  <c r="A39" i="2"/>
  <c r="A40" i="2"/>
  <c r="A41" i="2"/>
  <c r="A42" i="2"/>
  <c r="A43" i="2"/>
  <c r="A44" i="2"/>
  <c r="A45" i="2"/>
  <c r="A46" i="2"/>
  <c r="A47" i="2"/>
  <c r="A48" i="2"/>
  <c r="A49" i="2"/>
  <c r="A50" i="2"/>
  <c r="A51" i="2"/>
  <c r="A52" i="2"/>
  <c r="A53" i="2"/>
  <c r="A54" i="2"/>
  <c r="A55" i="2"/>
  <c r="A56" i="2"/>
  <c r="A57" i="2"/>
  <c r="A58" i="2"/>
  <c r="A59" i="2"/>
  <c r="A60" i="2"/>
  <c r="A61" i="2"/>
  <c r="A62" i="2"/>
  <c r="A63" i="2"/>
  <c r="A64" i="2"/>
  <c r="A65" i="2"/>
  <c r="A66" i="2"/>
  <c r="A67" i="2"/>
  <c r="A68" i="2"/>
  <c r="A69" i="2"/>
  <c r="A70" i="2"/>
  <c r="A71" i="2"/>
  <c r="A72" i="2"/>
  <c r="A73" i="2"/>
  <c r="A74" i="2"/>
  <c r="A75" i="2"/>
  <c r="A76" i="2"/>
  <c r="A77" i="2"/>
  <c r="A78" i="2"/>
  <c r="A79" i="2"/>
  <c r="A80" i="2"/>
  <c r="A81" i="2"/>
  <c r="A82" i="2"/>
  <c r="A83" i="2"/>
  <c r="A84" i="2"/>
  <c r="A85" i="2"/>
  <c r="A86" i="2"/>
  <c r="A87" i="2"/>
  <c r="A88" i="2"/>
  <c r="A89" i="2"/>
  <c r="A90" i="2"/>
  <c r="A91" i="2"/>
  <c r="A92" i="2"/>
  <c r="A93" i="2"/>
  <c r="A94" i="2"/>
  <c r="A95" i="2"/>
  <c r="A96" i="2"/>
  <c r="A97" i="2"/>
  <c r="A98" i="2"/>
  <c r="A99" i="2"/>
  <c r="A100" i="2"/>
  <c r="A101" i="2"/>
  <c r="A102" i="2"/>
  <c r="A103" i="2"/>
  <c r="A104" i="2"/>
  <c r="A105" i="2"/>
  <c r="A106" i="2"/>
  <c r="A107" i="2"/>
  <c r="A108" i="2"/>
  <c r="A109" i="2"/>
  <c r="A110" i="2"/>
  <c r="A111" i="2"/>
  <c r="A112" i="2"/>
  <c r="A113" i="2"/>
  <c r="A114" i="2"/>
  <c r="A115" i="2"/>
  <c r="A116" i="2"/>
  <c r="A117" i="2"/>
  <c r="A118" i="2"/>
  <c r="A119" i="2"/>
  <c r="A120" i="2"/>
  <c r="A121" i="2"/>
  <c r="A122" i="2"/>
  <c r="A123" i="2"/>
  <c r="A124" i="2"/>
  <c r="A125" i="2"/>
  <c r="A126" i="2"/>
  <c r="A127" i="2"/>
  <c r="A128" i="2"/>
  <c r="A129" i="2"/>
  <c r="A130" i="2"/>
  <c r="A131" i="2"/>
  <c r="A132" i="2"/>
  <c r="A133" i="2"/>
  <c r="A134" i="2"/>
  <c r="A135" i="2"/>
  <c r="A136" i="2"/>
  <c r="A137" i="2"/>
  <c r="A138" i="2"/>
  <c r="A139" i="2"/>
  <c r="A140" i="2"/>
  <c r="A141" i="2"/>
  <c r="A142" i="2"/>
  <c r="A143" i="2"/>
  <c r="A144" i="2"/>
  <c r="A145" i="2"/>
  <c r="A146" i="2"/>
  <c r="A147" i="2"/>
  <c r="A148" i="2"/>
  <c r="A149" i="2"/>
  <c r="A150" i="2"/>
  <c r="A151" i="2"/>
  <c r="A152" i="2"/>
  <c r="A153" i="2"/>
  <c r="A154" i="2"/>
  <c r="A155" i="2"/>
  <c r="A156" i="2"/>
  <c r="A157" i="2"/>
  <c r="A158" i="2"/>
  <c r="A159" i="2"/>
  <c r="A160" i="2"/>
  <c r="A161" i="2"/>
  <c r="A162" i="2"/>
  <c r="A163" i="2"/>
  <c r="A164" i="2"/>
  <c r="A165" i="2"/>
  <c r="A166" i="2"/>
  <c r="A167" i="2"/>
  <c r="A168" i="2"/>
  <c r="A169" i="2"/>
  <c r="A170" i="2"/>
  <c r="A171" i="2"/>
  <c r="A172" i="2"/>
  <c r="A173" i="2"/>
  <c r="A174" i="2"/>
  <c r="A175" i="2"/>
  <c r="A176" i="2"/>
  <c r="A177" i="2"/>
  <c r="A178" i="2"/>
  <c r="A179" i="2"/>
  <c r="A180" i="2"/>
  <c r="A181" i="2"/>
  <c r="A182" i="2"/>
  <c r="A183" i="2"/>
  <c r="A184" i="2"/>
  <c r="A185" i="2"/>
  <c r="A186" i="2"/>
  <c r="A187" i="2"/>
  <c r="A188" i="2"/>
  <c r="A189" i="2"/>
  <c r="A190" i="2"/>
  <c r="A191" i="2"/>
  <c r="A192" i="2"/>
  <c r="A193" i="2"/>
  <c r="A194" i="2"/>
  <c r="A195" i="2"/>
  <c r="A196" i="2"/>
  <c r="A197" i="2"/>
  <c r="A198" i="2"/>
  <c r="A199" i="2"/>
  <c r="A200" i="2"/>
  <c r="A201" i="2"/>
  <c r="A202" i="2"/>
  <c r="A203" i="2"/>
  <c r="A204" i="2"/>
  <c r="A205" i="2"/>
  <c r="A206" i="2"/>
  <c r="A207" i="2"/>
  <c r="A208" i="2"/>
  <c r="A209" i="2"/>
  <c r="A210" i="2"/>
  <c r="A211" i="2"/>
  <c r="A212" i="2"/>
  <c r="A213" i="2"/>
  <c r="A214" i="2"/>
  <c r="A215" i="2"/>
  <c r="A216" i="2"/>
  <c r="A217" i="2"/>
  <c r="A218" i="2"/>
  <c r="A219" i="2"/>
  <c r="A220" i="2"/>
  <c r="A221" i="2"/>
  <c r="A222" i="2"/>
  <c r="A223" i="2"/>
  <c r="A224" i="2"/>
  <c r="A225" i="2"/>
  <c r="A226" i="2"/>
  <c r="A227" i="2"/>
  <c r="A228" i="2"/>
  <c r="A229" i="2"/>
  <c r="A230" i="2"/>
  <c r="A231" i="2"/>
  <c r="A232" i="2"/>
  <c r="A233" i="2"/>
  <c r="A234" i="2"/>
  <c r="A235" i="2"/>
  <c r="A236" i="2"/>
  <c r="A237" i="2"/>
  <c r="A238" i="2"/>
  <c r="A239" i="2"/>
  <c r="A240" i="2"/>
  <c r="A241" i="2"/>
  <c r="A242" i="2"/>
  <c r="A243" i="2"/>
  <c r="A244" i="2"/>
  <c r="A245" i="2"/>
  <c r="A246" i="2"/>
  <c r="A247" i="2"/>
  <c r="A248" i="2"/>
  <c r="A249" i="2"/>
  <c r="A250" i="2"/>
  <c r="A251" i="2"/>
  <c r="A252" i="2"/>
  <c r="A253" i="2"/>
  <c r="A254" i="2"/>
  <c r="A255" i="2"/>
  <c r="A256" i="2"/>
  <c r="A257" i="2"/>
  <c r="A258" i="2"/>
  <c r="A259" i="2"/>
  <c r="A260" i="2"/>
  <c r="A261" i="2"/>
  <c r="A262" i="2"/>
  <c r="A263" i="2"/>
  <c r="A264" i="2"/>
  <c r="A265" i="2"/>
  <c r="A266" i="2"/>
  <c r="A267" i="2"/>
  <c r="A268" i="2"/>
  <c r="A269" i="2"/>
  <c r="A270" i="2"/>
  <c r="A271" i="2"/>
  <c r="A272" i="2"/>
  <c r="A273" i="2"/>
  <c r="A274" i="2"/>
  <c r="A275" i="2"/>
  <c r="A276" i="2"/>
  <c r="A277" i="2"/>
  <c r="A278" i="2"/>
  <c r="A279" i="2"/>
  <c r="A280" i="2"/>
  <c r="A281" i="2"/>
  <c r="A282" i="2"/>
  <c r="A283" i="2"/>
  <c r="A284" i="2"/>
  <c r="A285" i="2"/>
  <c r="A286" i="2"/>
  <c r="A287" i="2"/>
  <c r="A288" i="2"/>
  <c r="A289" i="2"/>
  <c r="A290" i="2"/>
  <c r="A291" i="2"/>
  <c r="A292" i="2"/>
  <c r="A293" i="2"/>
  <c r="A294" i="2"/>
  <c r="A295" i="2"/>
  <c r="A296" i="2"/>
  <c r="A297" i="2"/>
  <c r="A298" i="2"/>
  <c r="A299" i="2"/>
  <c r="A300" i="2"/>
  <c r="A301" i="2"/>
  <c r="A302" i="2"/>
  <c r="A303" i="2"/>
  <c r="A304" i="2"/>
  <c r="A305" i="2"/>
  <c r="A306" i="2"/>
  <c r="A307" i="2"/>
  <c r="A308" i="2"/>
  <c r="A309" i="2"/>
  <c r="A310" i="2"/>
  <c r="A311" i="2"/>
  <c r="A312" i="2"/>
  <c r="A313" i="2"/>
  <c r="A314" i="2"/>
  <c r="A315" i="2"/>
  <c r="A316" i="2"/>
  <c r="A317" i="2"/>
  <c r="A318" i="2"/>
  <c r="A319" i="2"/>
  <c r="A320" i="2"/>
  <c r="A321" i="2"/>
  <c r="A322" i="2"/>
  <c r="A323" i="2"/>
  <c r="A324" i="2"/>
  <c r="A325" i="2"/>
  <c r="A326" i="2"/>
  <c r="A327" i="2"/>
  <c r="A328" i="2"/>
  <c r="A329" i="2"/>
  <c r="A330" i="2"/>
  <c r="A331" i="2"/>
  <c r="A332" i="2"/>
  <c r="A333" i="2"/>
  <c r="A334" i="2"/>
  <c r="A335" i="2"/>
  <c r="A336" i="2"/>
  <c r="A337" i="2"/>
  <c r="A338" i="2"/>
  <c r="A339" i="2"/>
  <c r="A340" i="2"/>
  <c r="A341" i="2"/>
  <c r="A342" i="2"/>
  <c r="A343" i="2"/>
  <c r="A344" i="2"/>
  <c r="A345" i="2"/>
  <c r="A346" i="2"/>
  <c r="A347" i="2"/>
  <c r="A348" i="2"/>
  <c r="A349" i="2"/>
  <c r="A350" i="2"/>
  <c r="A351" i="2"/>
  <c r="A352" i="2"/>
  <c r="A353" i="2"/>
  <c r="A354" i="2"/>
  <c r="A355" i="2"/>
  <c r="A356" i="2"/>
  <c r="A357" i="2"/>
  <c r="A358" i="2"/>
  <c r="A359" i="2"/>
  <c r="A360" i="2"/>
  <c r="A361" i="2"/>
  <c r="A362" i="2"/>
  <c r="A363" i="2"/>
  <c r="A364" i="2"/>
  <c r="A365" i="2"/>
  <c r="A366" i="2"/>
  <c r="A367" i="2"/>
  <c r="A368" i="2"/>
  <c r="A369" i="2"/>
  <c r="A370" i="2"/>
  <c r="A371" i="2"/>
  <c r="A372" i="2"/>
  <c r="A373" i="2"/>
  <c r="A374" i="2"/>
  <c r="A375" i="2"/>
  <c r="A376" i="2"/>
  <c r="A377" i="2"/>
  <c r="A378" i="2"/>
  <c r="A379" i="2"/>
  <c r="A380" i="2"/>
  <c r="A381" i="2"/>
  <c r="A382" i="2"/>
  <c r="A383" i="2"/>
  <c r="A384" i="2"/>
  <c r="A385" i="2"/>
  <c r="A386" i="2"/>
  <c r="A387" i="2"/>
  <c r="A388" i="2"/>
  <c r="A389" i="2"/>
  <c r="A390" i="2"/>
  <c r="A391" i="2"/>
  <c r="A392" i="2"/>
  <c r="A393" i="2"/>
  <c r="A394" i="2"/>
  <c r="A395" i="2"/>
  <c r="A396" i="2"/>
  <c r="A397" i="2"/>
  <c r="A398" i="2"/>
  <c r="A399" i="2"/>
  <c r="A400" i="2"/>
  <c r="A401" i="2"/>
  <c r="A402" i="2"/>
  <c r="A8" i="2"/>
  <c r="A9" i="2"/>
  <c r="A10" i="2"/>
  <c r="A11" i="2"/>
  <c r="A7" i="2"/>
  <c r="X24" i="4"/>
  <c r="X23" i="4"/>
  <c r="A12" i="1"/>
  <c r="A13" i="1"/>
  <c r="A14" i="1"/>
  <c r="A15" i="1"/>
  <c r="A16" i="1"/>
  <c r="A17" i="1"/>
  <c r="A18" i="1"/>
  <c r="A19" i="1"/>
  <c r="A20" i="1"/>
  <c r="A21" i="1"/>
  <c r="A22" i="1"/>
  <c r="A23" i="1"/>
  <c r="A24" i="1"/>
  <c r="A25" i="1"/>
  <c r="A26" i="1"/>
  <c r="A27" i="1"/>
  <c r="A28" i="1"/>
  <c r="A29" i="1"/>
  <c r="A8" i="1"/>
  <c r="A9" i="1"/>
  <c r="A10" i="1"/>
  <c r="A11" i="1"/>
  <c r="A7" i="1"/>
  <c r="F407" i="2"/>
  <c r="G407" i="2"/>
  <c r="E407" i="2"/>
  <c r="N9" i="2"/>
  <c r="N10" i="2"/>
  <c r="N11" i="2"/>
  <c r="N12" i="2"/>
  <c r="N13" i="2"/>
  <c r="N14" i="2"/>
  <c r="N15" i="2"/>
  <c r="N16" i="2"/>
  <c r="N17" i="2"/>
  <c r="N18" i="2"/>
  <c r="N19" i="2"/>
  <c r="N20" i="2"/>
  <c r="N21" i="2"/>
  <c r="N22" i="2"/>
  <c r="N23" i="2"/>
  <c r="N24" i="2"/>
  <c r="N25" i="2"/>
  <c r="N26" i="2"/>
  <c r="N27" i="2"/>
  <c r="N28" i="2"/>
  <c r="N29" i="2"/>
  <c r="N30" i="2"/>
  <c r="N31" i="2"/>
  <c r="N32" i="2"/>
  <c r="N33" i="2"/>
  <c r="N34" i="2"/>
  <c r="N35" i="2"/>
  <c r="N36" i="2"/>
  <c r="N37" i="2"/>
  <c r="N38" i="2"/>
  <c r="N39" i="2"/>
  <c r="N40" i="2"/>
  <c r="N41" i="2"/>
  <c r="N42" i="2"/>
  <c r="N43" i="2"/>
  <c r="N44" i="2"/>
  <c r="N45" i="2"/>
  <c r="N46" i="2"/>
  <c r="N47" i="2"/>
  <c r="N48" i="2"/>
  <c r="N49" i="2"/>
  <c r="N50" i="2"/>
  <c r="N51" i="2"/>
  <c r="N52" i="2"/>
  <c r="N53" i="2"/>
  <c r="N54" i="2"/>
  <c r="N55" i="2"/>
  <c r="N56" i="2"/>
  <c r="N57" i="2"/>
  <c r="N58" i="2"/>
  <c r="N59" i="2"/>
  <c r="N60" i="2"/>
  <c r="N61" i="2"/>
  <c r="N62" i="2"/>
  <c r="N63" i="2"/>
  <c r="N64" i="2"/>
  <c r="N65" i="2"/>
  <c r="N66" i="2"/>
  <c r="N67" i="2"/>
  <c r="N68" i="2"/>
  <c r="N69" i="2"/>
  <c r="N70" i="2"/>
  <c r="N71" i="2"/>
  <c r="N72" i="2"/>
  <c r="N73" i="2"/>
  <c r="N74" i="2"/>
  <c r="N75" i="2"/>
  <c r="N76" i="2"/>
  <c r="N77" i="2"/>
  <c r="N78" i="2"/>
  <c r="N79" i="2"/>
  <c r="N80" i="2"/>
  <c r="N81" i="2"/>
  <c r="N82" i="2"/>
  <c r="N83" i="2"/>
  <c r="N84" i="2"/>
  <c r="N85" i="2"/>
  <c r="N86" i="2"/>
  <c r="N87" i="2"/>
  <c r="N88" i="2"/>
  <c r="N89" i="2"/>
  <c r="N90" i="2"/>
  <c r="N91" i="2"/>
  <c r="N92" i="2"/>
  <c r="N93" i="2"/>
  <c r="N94" i="2"/>
  <c r="N95" i="2"/>
  <c r="N96" i="2"/>
  <c r="N97" i="2"/>
  <c r="N98" i="2"/>
  <c r="N99" i="2"/>
  <c r="N100" i="2"/>
  <c r="N101" i="2"/>
  <c r="N102" i="2"/>
  <c r="N103" i="2"/>
  <c r="N104" i="2"/>
  <c r="N105" i="2"/>
  <c r="N106" i="2"/>
  <c r="N107" i="2"/>
  <c r="N108" i="2"/>
  <c r="N109" i="2"/>
  <c r="N110" i="2"/>
  <c r="N111" i="2"/>
  <c r="N112" i="2"/>
  <c r="N113" i="2"/>
  <c r="N114" i="2"/>
  <c r="N115" i="2"/>
  <c r="N116" i="2"/>
  <c r="N119" i="2"/>
  <c r="N120" i="2"/>
  <c r="N121" i="2"/>
  <c r="N123" i="2"/>
  <c r="N124" i="2"/>
  <c r="N125" i="2"/>
  <c r="N127" i="2"/>
  <c r="N128" i="2"/>
  <c r="N129" i="2"/>
  <c r="N130" i="2"/>
  <c r="N131" i="2"/>
  <c r="N132" i="2"/>
  <c r="N133" i="2"/>
  <c r="N134" i="2"/>
  <c r="N135" i="2"/>
  <c r="N136" i="2"/>
  <c r="N137" i="2"/>
  <c r="N138" i="2"/>
  <c r="N139" i="2"/>
  <c r="N140" i="2"/>
  <c r="N141" i="2"/>
  <c r="N142" i="2"/>
  <c r="N143" i="2"/>
  <c r="N144" i="2"/>
  <c r="N145" i="2"/>
  <c r="N146" i="2"/>
  <c r="N147" i="2"/>
  <c r="N148" i="2"/>
  <c r="N149" i="2"/>
  <c r="N150" i="2"/>
  <c r="N151" i="2"/>
  <c r="N152" i="2"/>
  <c r="N153" i="2"/>
  <c r="N154" i="2"/>
  <c r="N155" i="2"/>
  <c r="N156" i="2"/>
  <c r="N157" i="2"/>
  <c r="N158" i="2"/>
  <c r="N159" i="2"/>
  <c r="N160" i="2"/>
  <c r="N161" i="2"/>
  <c r="N162" i="2"/>
  <c r="N163" i="2"/>
  <c r="N164" i="2"/>
  <c r="N165" i="2"/>
  <c r="N166" i="2"/>
  <c r="N167" i="2"/>
  <c r="N168" i="2"/>
  <c r="N169" i="2"/>
  <c r="N170" i="2"/>
  <c r="N171" i="2"/>
  <c r="N172" i="2"/>
  <c r="N173" i="2"/>
  <c r="N174" i="2"/>
  <c r="N175" i="2"/>
  <c r="N176" i="2"/>
  <c r="N177" i="2"/>
  <c r="N178" i="2"/>
  <c r="N179" i="2"/>
  <c r="N180" i="2"/>
  <c r="N181" i="2"/>
  <c r="N182" i="2"/>
  <c r="N183" i="2"/>
  <c r="N184" i="2"/>
  <c r="N185" i="2"/>
  <c r="N186" i="2"/>
  <c r="N187" i="2"/>
  <c r="N188" i="2"/>
  <c r="N189" i="2"/>
  <c r="N190" i="2"/>
  <c r="N191" i="2"/>
  <c r="N192" i="2"/>
  <c r="N193" i="2"/>
  <c r="N194" i="2"/>
  <c r="N195" i="2"/>
  <c r="N196" i="2"/>
  <c r="N197" i="2"/>
  <c r="N198" i="2"/>
  <c r="N199" i="2"/>
  <c r="N200" i="2"/>
  <c r="N201" i="2"/>
  <c r="N202" i="2"/>
  <c r="N203" i="2"/>
  <c r="N204" i="2"/>
  <c r="N205" i="2"/>
  <c r="N206" i="2"/>
  <c r="N207" i="2"/>
  <c r="N208" i="2"/>
  <c r="N209" i="2"/>
  <c r="N210" i="2"/>
  <c r="N211" i="2"/>
  <c r="N212" i="2"/>
  <c r="N213" i="2"/>
  <c r="N214" i="2"/>
  <c r="N215" i="2"/>
  <c r="N216" i="2"/>
  <c r="N217" i="2"/>
  <c r="N218" i="2"/>
  <c r="N219" i="2"/>
  <c r="N220" i="2"/>
  <c r="N221" i="2"/>
  <c r="N222" i="2"/>
  <c r="N223" i="2"/>
  <c r="N224" i="2"/>
  <c r="N225" i="2"/>
  <c r="N226" i="2"/>
  <c r="N227" i="2"/>
  <c r="N228" i="2"/>
  <c r="N229" i="2"/>
  <c r="N230" i="2"/>
  <c r="N231" i="2"/>
  <c r="N232" i="2"/>
  <c r="N233" i="2"/>
  <c r="N234" i="2"/>
  <c r="N235" i="2"/>
  <c r="N236" i="2"/>
  <c r="N237" i="2"/>
  <c r="N238" i="2"/>
  <c r="N239" i="2"/>
  <c r="N240" i="2"/>
  <c r="N241" i="2"/>
  <c r="N242" i="2"/>
  <c r="N243" i="2"/>
  <c r="N244" i="2"/>
  <c r="N245" i="2"/>
  <c r="N246" i="2"/>
  <c r="N247" i="2"/>
  <c r="N248" i="2"/>
  <c r="N249" i="2"/>
  <c r="N250" i="2"/>
  <c r="N251" i="2"/>
  <c r="N252" i="2"/>
  <c r="N253" i="2"/>
  <c r="N255" i="2"/>
  <c r="N256" i="2"/>
  <c r="N257" i="2"/>
  <c r="N259" i="2"/>
  <c r="N260" i="2"/>
  <c r="N264" i="2"/>
  <c r="N268" i="2"/>
  <c r="N269" i="2"/>
  <c r="N271" i="2"/>
  <c r="N272" i="2"/>
  <c r="N274" i="2"/>
  <c r="N275" i="2"/>
  <c r="N276" i="2"/>
  <c r="N277" i="2"/>
  <c r="N278" i="2"/>
  <c r="N279" i="2"/>
  <c r="N280" i="2"/>
  <c r="N281" i="2"/>
  <c r="N282" i="2"/>
  <c r="N283" i="2"/>
  <c r="N284" i="2"/>
  <c r="N285" i="2"/>
  <c r="N286" i="2"/>
  <c r="N287" i="2"/>
  <c r="N288" i="2"/>
  <c r="N289" i="2"/>
  <c r="N290" i="2"/>
  <c r="N291" i="2"/>
  <c r="N292" i="2"/>
  <c r="N293" i="2"/>
  <c r="N294" i="2"/>
  <c r="N295" i="2"/>
  <c r="N296" i="2"/>
  <c r="N297" i="2"/>
  <c r="N298" i="2"/>
  <c r="N299" i="2"/>
  <c r="N300" i="2"/>
  <c r="N301" i="2"/>
  <c r="N302" i="2"/>
  <c r="N303" i="2"/>
  <c r="N304" i="2"/>
  <c r="N305" i="2"/>
  <c r="N306" i="2"/>
  <c r="N307" i="2"/>
  <c r="N308" i="2"/>
  <c r="N309" i="2"/>
  <c r="N310" i="2"/>
  <c r="N311" i="2"/>
  <c r="N312" i="2"/>
  <c r="N313" i="2"/>
  <c r="N314" i="2"/>
  <c r="N315" i="2"/>
  <c r="N316" i="2"/>
  <c r="N317" i="2"/>
  <c r="N320" i="2"/>
  <c r="N321" i="2"/>
  <c r="N322" i="2"/>
  <c r="N324" i="2"/>
  <c r="N326" i="2"/>
  <c r="N327" i="2"/>
  <c r="N328" i="2"/>
  <c r="N331" i="2"/>
  <c r="N332" i="2"/>
  <c r="N336" i="2"/>
  <c r="N337" i="2"/>
  <c r="N340" i="2"/>
  <c r="N341" i="2"/>
  <c r="N342" i="2"/>
  <c r="N343" i="2"/>
  <c r="N344" i="2"/>
  <c r="N345" i="2"/>
  <c r="N346" i="2"/>
  <c r="N347" i="2"/>
  <c r="N348" i="2"/>
  <c r="N349" i="2"/>
  <c r="N350" i="2"/>
  <c r="N351" i="2"/>
  <c r="N352" i="2"/>
  <c r="N353" i="2"/>
  <c r="N354" i="2"/>
  <c r="N355" i="2"/>
  <c r="N356" i="2"/>
  <c r="N357" i="2"/>
  <c r="N358" i="2"/>
  <c r="N360" i="2"/>
  <c r="N361" i="2"/>
  <c r="N362" i="2"/>
  <c r="N363" i="2"/>
  <c r="N364" i="2"/>
  <c r="N365" i="2"/>
  <c r="N8" i="2"/>
  <c r="P23" i="4"/>
  <c r="M8" i="2"/>
  <c r="L22" i="2"/>
  <c r="G365" i="2"/>
  <c r="F364" i="2"/>
  <c r="G364" i="2" s="1"/>
  <c r="G363" i="2"/>
  <c r="F360" i="2"/>
  <c r="G360" i="2" s="1"/>
  <c r="F359" i="2"/>
  <c r="G359" i="2" s="1"/>
  <c r="G358" i="2"/>
  <c r="G356" i="2"/>
  <c r="E356" i="2"/>
  <c r="G355" i="2"/>
  <c r="G354" i="2"/>
  <c r="F352" i="2"/>
  <c r="G352" i="2" s="1"/>
  <c r="G351" i="2"/>
  <c r="G350" i="2"/>
  <c r="F348" i="2"/>
  <c r="G348" i="2" s="1"/>
  <c r="G347" i="2"/>
  <c r="G346" i="2"/>
  <c r="F339" i="2"/>
  <c r="G339" i="2" s="1"/>
  <c r="E338" i="2"/>
  <c r="F338" i="2" s="1"/>
  <c r="G338" i="2" s="1"/>
  <c r="G335" i="2"/>
  <c r="F335" i="2"/>
  <c r="N335" i="2" s="1"/>
  <c r="G334" i="2"/>
  <c r="F334" i="2"/>
  <c r="N334" i="2" s="1"/>
  <c r="E333" i="2"/>
  <c r="F333" i="2" s="1"/>
  <c r="G333" i="2" s="1"/>
  <c r="F330" i="2"/>
  <c r="G330" i="2" s="1"/>
  <c r="F329" i="2"/>
  <c r="G329" i="2" s="1"/>
  <c r="G328" i="2"/>
  <c r="F328" i="2"/>
  <c r="E328" i="2"/>
  <c r="G325" i="2"/>
  <c r="F325" i="2"/>
  <c r="N325" i="2" s="1"/>
  <c r="G324" i="2"/>
  <c r="E324" i="2"/>
  <c r="E323" i="2"/>
  <c r="F323" i="2" s="1"/>
  <c r="G323" i="2" s="1"/>
  <c r="F319" i="2"/>
  <c r="G319" i="2" s="1"/>
  <c r="E318" i="2"/>
  <c r="F318" i="2" s="1"/>
  <c r="G318" i="2" s="1"/>
  <c r="F276" i="2"/>
  <c r="G276" i="2" s="1"/>
  <c r="G275" i="2"/>
  <c r="F273" i="2"/>
  <c r="G273" i="2" s="1"/>
  <c r="G272" i="2"/>
  <c r="F270" i="2"/>
  <c r="G270" i="2" s="1"/>
  <c r="G269" i="2"/>
  <c r="F267" i="2"/>
  <c r="G267" i="2" s="1"/>
  <c r="F266" i="2"/>
  <c r="G266" i="2" s="1"/>
  <c r="E265" i="2"/>
  <c r="F265" i="2" s="1"/>
  <c r="F263" i="2"/>
  <c r="G263" i="2" s="1"/>
  <c r="F262" i="2"/>
  <c r="G262" i="2" s="1"/>
  <c r="F261" i="2"/>
  <c r="N261" i="2" s="1"/>
  <c r="F258" i="2"/>
  <c r="G258" i="2" s="1"/>
  <c r="G257" i="2"/>
  <c r="E254" i="2"/>
  <c r="N254" i="2" s="1"/>
  <c r="E252" i="2"/>
  <c r="E248" i="2"/>
  <c r="L243" i="2"/>
  <c r="K238" i="2"/>
  <c r="K233" i="2"/>
  <c r="E126" i="2"/>
  <c r="N126" i="2" s="1"/>
  <c r="E122" i="2"/>
  <c r="N122" i="2" s="1"/>
  <c r="F118" i="2"/>
  <c r="G118" i="2" s="1"/>
  <c r="F117" i="2"/>
  <c r="G117" i="2" s="1"/>
  <c r="L116" i="2"/>
  <c r="G114" i="2"/>
  <c r="L114" i="2" s="1"/>
  <c r="G113" i="2"/>
  <c r="L8" i="2"/>
  <c r="E20" i="2"/>
  <c r="N359" i="2" l="1"/>
  <c r="N339" i="2"/>
  <c r="N323" i="2"/>
  <c r="N319" i="2"/>
  <c r="N267" i="2"/>
  <c r="N263" i="2"/>
  <c r="N338" i="2"/>
  <c r="N330" i="2"/>
  <c r="N318" i="2"/>
  <c r="N270" i="2"/>
  <c r="N266" i="2"/>
  <c r="N262" i="2"/>
  <c r="N258" i="2"/>
  <c r="N118" i="2"/>
  <c r="N333" i="2"/>
  <c r="N329" i="2"/>
  <c r="N273" i="2"/>
  <c r="N265" i="2"/>
  <c r="N117" i="2"/>
  <c r="P15" i="4"/>
  <c r="P14" i="4"/>
  <c r="Y12" i="4"/>
  <c r="X14" i="4"/>
  <c r="Q14" i="4"/>
  <c r="L118" i="2"/>
  <c r="L117" i="2"/>
  <c r="Q32" i="4" l="1"/>
  <c r="Q31" i="4"/>
  <c r="Q30" i="4"/>
  <c r="Q27" i="4"/>
  <c r="Q26" i="4"/>
  <c r="Q23" i="4"/>
  <c r="Q18" i="4"/>
  <c r="Q17" i="4"/>
  <c r="Q16" i="4"/>
  <c r="Q15" i="4"/>
  <c r="Q13" i="4"/>
  <c r="Q12" i="4" l="1"/>
  <c r="F32" i="1"/>
  <c r="F33" i="1" s="1"/>
  <c r="G32" i="1"/>
  <c r="G33" i="1" s="1"/>
  <c r="Q19" i="4"/>
  <c r="Q24" i="4"/>
  <c r="Y16" i="4" l="1"/>
  <c r="P19" i="4"/>
  <c r="R30" i="4"/>
  <c r="P30" i="4"/>
  <c r="R23" i="4"/>
  <c r="R32" i="4"/>
  <c r="P32" i="4"/>
  <c r="R31" i="4"/>
  <c r="P31" i="4"/>
  <c r="P29" i="4"/>
  <c r="R27" i="4"/>
  <c r="P27" i="4"/>
  <c r="R26" i="4"/>
  <c r="P26" i="4"/>
  <c r="R24" i="4"/>
  <c r="P24" i="4"/>
  <c r="R19" i="4"/>
  <c r="R18" i="4"/>
  <c r="P18" i="4"/>
  <c r="R17" i="4"/>
  <c r="P17" i="4"/>
  <c r="R16" i="4"/>
  <c r="P16" i="4"/>
  <c r="R15" i="4"/>
  <c r="R13" i="4"/>
  <c r="P13" i="4"/>
  <c r="R12" i="4"/>
  <c r="P12" i="4"/>
  <c r="P41" i="4" l="1"/>
  <c r="Q29" i="4" l="1"/>
  <c r="R29" i="4" l="1"/>
  <c r="R41" i="4" s="1"/>
  <c r="H33" i="1"/>
  <c r="R14" i="4"/>
  <c r="G31" i="6" l="1"/>
  <c r="G30" i="6"/>
  <c r="G28" i="6"/>
  <c r="G27" i="6"/>
  <c r="G25" i="6"/>
  <c r="G24" i="6"/>
  <c r="F31" i="6"/>
  <c r="F30" i="6"/>
  <c r="F28" i="6"/>
  <c r="F27" i="6"/>
  <c r="F25" i="6"/>
  <c r="F24" i="6"/>
  <c r="E31" i="6"/>
  <c r="E30" i="6"/>
  <c r="E28" i="6"/>
  <c r="E27" i="6"/>
  <c r="E25" i="6"/>
  <c r="E24" i="6"/>
  <c r="G13" i="6"/>
  <c r="G12" i="6"/>
  <c r="F13" i="6"/>
  <c r="F12" i="6"/>
  <c r="E13" i="6"/>
  <c r="E12" i="6"/>
  <c r="H30" i="6" l="1"/>
  <c r="H25" i="6"/>
  <c r="H31" i="6"/>
  <c r="H24" i="6"/>
  <c r="G16" i="6"/>
  <c r="F16" i="6"/>
  <c r="H28" i="6"/>
  <c r="E16" i="6"/>
  <c r="E39" i="6"/>
  <c r="H27" i="6"/>
  <c r="G39" i="6"/>
  <c r="F39" i="6"/>
  <c r="H12" i="6"/>
  <c r="H13" i="6"/>
  <c r="V19" i="4"/>
  <c r="V31" i="4"/>
  <c r="V30" i="4"/>
  <c r="V27" i="4"/>
  <c r="V26" i="4"/>
  <c r="V24" i="4"/>
  <c r="V23" i="4"/>
  <c r="U32" i="4"/>
  <c r="U30" i="4"/>
  <c r="U27" i="4"/>
  <c r="V32" i="4"/>
  <c r="T32" i="4"/>
  <c r="T31" i="4"/>
  <c r="T29" i="4"/>
  <c r="T27" i="4"/>
  <c r="T26" i="4"/>
  <c r="T23" i="4"/>
  <c r="T30" i="4"/>
  <c r="V12" i="4"/>
  <c r="V17" i="4"/>
  <c r="V16" i="4"/>
  <c r="V13" i="4"/>
  <c r="T17" i="4"/>
  <c r="T15" i="4"/>
  <c r="T13" i="4"/>
  <c r="T14" i="4"/>
  <c r="T16" i="4"/>
  <c r="T18" i="4"/>
  <c r="T19" i="4"/>
  <c r="W41" i="5"/>
  <c r="V41" i="5"/>
  <c r="U41" i="5"/>
  <c r="T41" i="5"/>
  <c r="S41" i="5"/>
  <c r="R41" i="5"/>
  <c r="Q41" i="5"/>
  <c r="P41" i="5"/>
  <c r="O41" i="5"/>
  <c r="N41" i="5"/>
  <c r="M41" i="5"/>
  <c r="L41" i="5"/>
  <c r="O41" i="4"/>
  <c r="N41" i="4"/>
  <c r="M41" i="4"/>
  <c r="L41" i="4"/>
  <c r="O21" i="4"/>
  <c r="N21" i="4"/>
  <c r="M21" i="4"/>
  <c r="L21" i="4"/>
  <c r="T24" i="4" l="1"/>
  <c r="T41" i="4" s="1"/>
  <c r="V15" i="4"/>
  <c r="U15" i="4"/>
  <c r="T12" i="4"/>
  <c r="T21" i="4" s="1"/>
  <c r="P21" i="4"/>
  <c r="H39" i="6"/>
  <c r="H16" i="6"/>
  <c r="I16" i="6" s="1"/>
  <c r="S31" i="4"/>
  <c r="W31" i="4" s="1"/>
  <c r="S13" i="4"/>
  <c r="W13" i="4" s="1"/>
  <c r="S26" i="4"/>
  <c r="W26" i="4" s="1"/>
  <c r="S32" i="4"/>
  <c r="W32" i="4" s="1"/>
  <c r="U31" i="4"/>
  <c r="S30" i="4"/>
  <c r="W30" i="4" s="1"/>
  <c r="S27" i="4"/>
  <c r="W27" i="4" s="1"/>
  <c r="U26" i="4"/>
  <c r="S16" i="4"/>
  <c r="W16" i="4" s="1"/>
  <c r="S17" i="4"/>
  <c r="W17" i="4" s="1"/>
  <c r="S12" i="4"/>
  <c r="W12" i="4" s="1"/>
  <c r="S15" i="4"/>
  <c r="W15" i="4" s="1"/>
  <c r="U12" i="4"/>
  <c r="U17" i="4"/>
  <c r="U16" i="4"/>
  <c r="U13" i="4"/>
  <c r="S24" i="4" l="1"/>
  <c r="W24" i="4" s="1"/>
  <c r="U24" i="4"/>
  <c r="U19" i="4"/>
  <c r="S19" i="4"/>
  <c r="W19" i="4" s="1"/>
  <c r="V18" i="4"/>
  <c r="E32" i="1" l="1"/>
  <c r="E33" i="1" s="1"/>
  <c r="V29" i="4"/>
  <c r="V41" i="4" s="1"/>
  <c r="R21" i="4"/>
  <c r="V14" i="4"/>
  <c r="V21" i="4" s="1"/>
  <c r="Q41" i="4" l="1"/>
  <c r="S29" i="4"/>
  <c r="W29" i="4" s="1"/>
  <c r="U29" i="4"/>
  <c r="U14" i="4"/>
  <c r="Q21" i="4"/>
  <c r="U18" i="4"/>
  <c r="S18" i="4"/>
  <c r="W18" i="4" s="1"/>
  <c r="S14" i="4"/>
  <c r="W14" i="4" s="1"/>
  <c r="U23" i="4"/>
  <c r="S23" i="4"/>
  <c r="X29" i="4" l="1"/>
  <c r="S21" i="4"/>
  <c r="W23" i="4"/>
  <c r="S41" i="4"/>
  <c r="W21" i="4"/>
  <c r="U21" i="4"/>
  <c r="U41" i="4"/>
  <c r="X21" i="4" l="1"/>
  <c r="W41" i="4"/>
  <c r="Y23" i="4"/>
</calcChain>
</file>

<file path=xl/sharedStrings.xml><?xml version="1.0" encoding="utf-8"?>
<sst xmlns="http://schemas.openxmlformats.org/spreadsheetml/2006/main" count="1844" uniqueCount="471">
  <si>
    <t>TT</t>
  </si>
  <si>
    <t>Tên công trình</t>
  </si>
  <si>
    <t>Chủ đầu tư</t>
  </si>
  <si>
    <t>Giá trị dự toán</t>
  </si>
  <si>
    <t>Giá trị theo kế hoạch LCNT</t>
  </si>
  <si>
    <t>Giá trúng thầu</t>
  </si>
  <si>
    <t>Hình thức lựa chọn nhà thầu</t>
  </si>
  <si>
    <t>Nhà thầu trúng thầu</t>
  </si>
  <si>
    <t>Ghi chú</t>
  </si>
  <si>
    <t>Đvt: Triệu đồng</t>
  </si>
  <si>
    <t>XL</t>
  </si>
  <si>
    <t>Gói thầu tư vấn khảo sát lập BCKTKT</t>
  </si>
  <si>
    <t>TV</t>
  </si>
  <si>
    <t>Gói thầu tư vấn lựa chọn nhà thầu</t>
  </si>
  <si>
    <t>Gói thầu tư vấn giám sát</t>
  </si>
  <si>
    <t>PTV</t>
  </si>
  <si>
    <t>Ghi chú (Qua mạng hay không qua mạng)</t>
  </si>
  <si>
    <t>Chỉ định thầu</t>
  </si>
  <si>
    <t>Biểu 1.1</t>
  </si>
  <si>
    <t>Biểu 1.2</t>
  </si>
  <si>
    <t>UBND huyện Nghi Xuân</t>
  </si>
  <si>
    <t>Tư vấn</t>
  </si>
  <si>
    <t>Gói thầu 01.XL</t>
  </si>
  <si>
    <t>Xây lắp</t>
  </si>
  <si>
    <t>Gói thầu 02.TVGS: Tư vấn giám sát thi công</t>
  </si>
  <si>
    <t>Công ty TNHH Tư vấn Xây dựng và Thương mại 697</t>
  </si>
  <si>
    <t>Gói thầu 04.BH: Bảo hiểm công trình</t>
  </si>
  <si>
    <t>Phi tư vấn</t>
  </si>
  <si>
    <t>Công ty Bảo hiểm hàng không Nghệ An</t>
  </si>
  <si>
    <t>Gói thầu TV.01: Tư vấn khảo sát, lập BCKT-KT</t>
  </si>
  <si>
    <t>Gói thầu 02.TVGS: Tư vấn giám sát</t>
  </si>
  <si>
    <t>Chi nhánh Bảo hiểm AAA Nghệ An</t>
  </si>
  <si>
    <t>Công ty TNHH Tân Thành</t>
  </si>
  <si>
    <t>Công ty TNHH Đầu tư Xây dựng EVECON</t>
  </si>
  <si>
    <t>Gói thầu 03.TVGS: Tư vấn giám sát</t>
  </si>
  <si>
    <t>Công ty TNHH Đức Ngọc 68</t>
  </si>
  <si>
    <t>Công ty Cổ phần Đầu tư Xây dựng và Thương mại Thái Hà</t>
  </si>
  <si>
    <t>Công ty Cổ phần tư vấn xây dựng Bảo Quang</t>
  </si>
  <si>
    <t>Gói thầu 03.LCNT: Tư vấn lựa chọn nhà thầu</t>
  </si>
  <si>
    <t>Công ty TNHH Tư vấn và Xây dựng Hoàng Phan</t>
  </si>
  <si>
    <t>Gói thầu 03.TVLCNT: Tư vấn lựa chọn nhà thầu</t>
  </si>
  <si>
    <t>Cty cổ phần tư vấn xây dựng Hải Đăng</t>
  </si>
  <si>
    <t>Loại gói thầu (XL, TV, mua sắm,..)</t>
  </si>
  <si>
    <t>UBND xã Xuân Liên</t>
  </si>
  <si>
    <t xml:space="preserve">Gói thầu XL </t>
  </si>
  <si>
    <t>ỦY  BAN NHÂN DÂN</t>
  </si>
  <si>
    <t>HUYỆN NGHI XUÂN</t>
  </si>
  <si>
    <t>Biểu 1</t>
  </si>
  <si>
    <t>BÁO CÁO TỔNG HỢP KẾT QUẢ LỰA CHỌN NHÀ THẦU DỰ ÁN SỬ DỤNG VỐN NHÀ NƯỚC THEO 
QUY ĐỊNH TẠI KHOẢN 1, KHOẢN 2 VÀ KHOẢN 4 ĐIỀU 1 LUẬT ĐẤU THẦU SỐ 43/2013/QH13</t>
  </si>
  <si>
    <t>Đơn vị: Triệu đồng</t>
  </si>
  <si>
    <t>LĨNH VỰC VÀ HÌNH THỨC</t>
  </si>
  <si>
    <t>DỰ ÁN QUAN TRỌNG QUỐC GIA DO QUỐC HỘI CHỦ TRƯƠNG ĐẦU TƯ (1)</t>
  </si>
  <si>
    <t>DỰ ÁN NHÓM A (2)</t>
  </si>
  <si>
    <t>DỰ ÁN NHÓM B (3)</t>
  </si>
  <si>
    <t>DỰ ÁN NHÓM C (4)</t>
  </si>
  <si>
    <t>CỘNG (1+2+3+4)</t>
  </si>
  <si>
    <t>Tổng số gói thầu</t>
  </si>
  <si>
    <t>Tổng gía gói thầu</t>
  </si>
  <si>
    <t>Tổng giá trúng thầu</t>
  </si>
  <si>
    <t>Chênh lệch</t>
  </si>
  <si>
    <t>I. THEO LĨNH VỰC ĐẤU THẦU</t>
  </si>
  <si>
    <t>1. PTV</t>
  </si>
  <si>
    <t>KQM</t>
  </si>
  <si>
    <t>QM</t>
  </si>
  <si>
    <t>2. TV</t>
  </si>
  <si>
    <t>3. Mua sắm hàng hoá</t>
  </si>
  <si>
    <t>4. XL</t>
  </si>
  <si>
    <t>5. EPC</t>
  </si>
  <si>
    <t>Tổng cộng I</t>
  </si>
  <si>
    <t>II. THEO HÌNH THỨC LỰA CHỌN NHÀ THẦU</t>
  </si>
  <si>
    <t>1. Rộng rãi</t>
  </si>
  <si>
    <t>Trong nước</t>
  </si>
  <si>
    <t>Quốc tế</t>
  </si>
  <si>
    <t>2. Hạn chế</t>
  </si>
  <si>
    <t>3. Chỉ định thầu</t>
  </si>
  <si>
    <t>4. Chào hàng cạnh tranh</t>
  </si>
  <si>
    <t>5. Mua sắm trực tiếp</t>
  </si>
  <si>
    <t>6. Tự thực hiện</t>
  </si>
  <si>
    <t>7. Mua sắm đặc biệt</t>
  </si>
  <si>
    <t>8. Có sự tham gia thực hiện của cộng đồng</t>
  </si>
  <si>
    <t>Tổng cộng II</t>
  </si>
  <si>
    <t>Biểu 3</t>
  </si>
  <si>
    <t>DỰ ÁN SỬ DỤNG VỐN ODA, VỐN VAY ƯU ĐÃI CỦA NHÀ TÀI TRỢ
THUỘC PHẠM VI ĐIỀU CHỈNH CỦA LUẬT ĐẤU THẦU SỐ 43/2013/QH13</t>
  </si>
  <si>
    <t>Biểu 2</t>
  </si>
  <si>
    <t>BÁO CÁO TỔNG HỢP KẾT QUẢ LỰA CHỌN NHÀ THẦU CÁC GÓI THẦU MUA SẮM SỬ DỤNG NGUỒN VỐN MUA SẮM THƯỜNG XUYÊN THEO QUY ĐỊNH TẠI ĐIỂM D, Đ, E, VÀ G KHOẢN 1 ĐIỀU 1 LUẬT ĐẤU THẦU SỐ 43/2013/QH13</t>
  </si>
  <si>
    <t>LĨNH VỰC VÀ HÌNH THỨC ĐẤU THẦU</t>
  </si>
  <si>
    <t>Tổng giá gói thầu</t>
  </si>
  <si>
    <t>I</t>
  </si>
  <si>
    <t>THEO LĨNH VỰC ĐẤU THẦU</t>
  </si>
  <si>
    <t>Mua sắm hàng hoá</t>
  </si>
  <si>
    <t>II</t>
  </si>
  <si>
    <t>THEO HÌNH THỨC LỰA CHỌN NHÀ THẦU</t>
  </si>
  <si>
    <t>Rộng rãi</t>
  </si>
  <si>
    <t>Hạn chế</t>
  </si>
  <si>
    <t>Chào hàng cạnh tranh</t>
  </si>
  <si>
    <t>Mua sắm trực tiếp</t>
  </si>
  <si>
    <t>Tự thực hiện</t>
  </si>
  <si>
    <t>Mua sắm đặc biệt</t>
  </si>
  <si>
    <t>Tham gia thực hiện của cộng đồng</t>
  </si>
  <si>
    <t>Nguyễn Hải Nam</t>
  </si>
  <si>
    <t>Loại gói thầu (Xây lắp, TV, mua sắm,..)</t>
  </si>
  <si>
    <t>UBND HUYỆN NGHI XUÂN</t>
  </si>
  <si>
    <t>UBND huyện</t>
  </si>
  <si>
    <t>Công ty Cổ phần Khánh Nguyên Hoàng</t>
  </si>
  <si>
    <t>Công ty Cổ phần Tư vấn xây dựng Bảo Quang</t>
  </si>
  <si>
    <t>Công ty TNHH Duy Anh</t>
  </si>
  <si>
    <t>Công ty TNHH Tư vấn và Xây dựng Quang Minh</t>
  </si>
  <si>
    <t>Gói thầu 02.LCNT: Tư vấn lựa chọn nhà thầu</t>
  </si>
  <si>
    <t>Công ty Cổ phần Tư vấn và Xây dựng công trình số 9</t>
  </si>
  <si>
    <t>Gói thầu 01.XL: Xây lắp</t>
  </si>
  <si>
    <t>Công ty cổ phần xây dựng Nhật Mỹ Thành</t>
  </si>
  <si>
    <t>Cải tạo nhà 3 tầng khoa Nội, Nhi, Y học cổ truyền – Trung tâm y tế huyện Nghi Xuân</t>
  </si>
  <si>
    <t>Đấu thầu rộng rãi qua mạng</t>
  </si>
  <si>
    <t>Sửa chữa, nâng cấp hồ chứa nước Đồng Trày xã Xuân Viên</t>
  </si>
  <si>
    <t>CTTNHHTVXD&amp; TM 697</t>
  </si>
  <si>
    <t>Công ty TNHH TV&amp;XD Quang Minh</t>
  </si>
  <si>
    <t>Công trình Nhà hiệu bộ trường tiểu học Cổ Đạm</t>
  </si>
  <si>
    <t>Gói thầu XL 01Nhà hiệu bộ trường tiểu học Cổ Đạm</t>
  </si>
  <si>
    <t>Công ty cổ phần xây dựng Thành Sơn</t>
  </si>
  <si>
    <t>Trung tâm kiểm định CLCT XD Hà Tĩnh</t>
  </si>
  <si>
    <t>CT CPTVXD và TM HDH</t>
  </si>
  <si>
    <t>Gói thầu XL 01…….</t>
  </si>
  <si>
    <t>Công ty TNHH Thuận Phương</t>
  </si>
  <si>
    <t>UBND xã Xuân Yên</t>
  </si>
  <si>
    <t>UBND xã Xuân Hải</t>
  </si>
  <si>
    <t>Gói thầu tư vấn thiết kế, lập dự toán</t>
  </si>
  <si>
    <t>Gói thầu xây lắp</t>
  </si>
  <si>
    <t>Doanh nghiệp tư nhân Nga Long</t>
  </si>
  <si>
    <t>Công ty cổ phần tư vấn xây dựng Bảo Quang</t>
  </si>
  <si>
    <t>Công ty CP XD Tiến Đức</t>
  </si>
  <si>
    <t>Cty CP TVXD Thiên Tân</t>
  </si>
  <si>
    <t>UBND xã Xuân Viên</t>
  </si>
  <si>
    <t>UBND xã Xuân Mỹ</t>
  </si>
  <si>
    <t>Gói thầu XL 01 Xây lắp đường giao thông từ cửa Bà Dương đến Mầm non và Đồng Tròi - Đồng Ên, xã Xuân Mỹ</t>
  </si>
  <si>
    <t xml:space="preserve">Công ty TNHH Duy Anh </t>
  </si>
  <si>
    <t>Công ty TNHH đầu tư XD EVECON</t>
  </si>
  <si>
    <t>Công ty TNHH tư vấn xây dựng và Thương mại 697</t>
  </si>
  <si>
    <t>Công ty CP Tư vấn xây dựng Hải Đăng</t>
  </si>
  <si>
    <t>UBND xã Xuân Phổ</t>
  </si>
  <si>
    <t>Công ty CP xây dựng Thành Sơn Nghi Xuân Hà Tĩnh</t>
  </si>
  <si>
    <t>MSHH</t>
  </si>
  <si>
    <t>CĐT</t>
  </si>
  <si>
    <t>Cơ quan Văn phòng HĐND-UBND huyện</t>
  </si>
  <si>
    <t>Công ty TNHH Quảng cáo Nghi Xuân</t>
  </si>
  <si>
    <t>Ban quản lý KDL Xuân Thành và các công trình công cộng huyện</t>
  </si>
  <si>
    <t>Trung tâm Văn hóa - Truyền thông huyện</t>
  </si>
  <si>
    <t>Biểu 2.2</t>
  </si>
  <si>
    <t>Ban quản lý dự án đầu tư xây dựng huyện</t>
  </si>
  <si>
    <t>Nhà văn hoá cộng đồng kết hợp tránh bão, lũ thôn Nam Viên, xã Xuân Viên, huyện Nghi Xuân</t>
  </si>
  <si>
    <t>Gói thầu TV.01: Tư vấn khảo sát, lập quy hoạch và BCKT-KT</t>
  </si>
  <si>
    <t>Viện Quy hoạch – Kiến trúc xây dựng Hà Tĩnh</t>
  </si>
  <si>
    <t>Nhà văn hoá cộng đồng kết hợp tránh bão, lũ thôn 1, xã Xuân Lam, huyện Nghi Xuân</t>
  </si>
  <si>
    <t>Công ty Cổ phần Việt Sao Á</t>
  </si>
  <si>
    <t xml:space="preserve">Xây dựng vỏ mộ thuộc khu vực mở rộng Nghĩa trang Liệt sỹ huyện Nghi Xuân </t>
  </si>
  <si>
    <t>Trung tâm Kiểm định chất lượng công trình xây dựng Hà Tĩnh</t>
  </si>
  <si>
    <t>Bãi đậu xe, đường nối Quốc lộ 1A vào khu di tích LS-VH Quốc gia đền Chợ Củi, xã Xuân Hồng</t>
  </si>
  <si>
    <t>Liên danh Công ty TNHH Tư vấn xây dựng Phương Đạt và Công ty CP  đầu tư và Xây dựng Minh Hưng</t>
  </si>
  <si>
    <t>Lắp đặt cụm đèn tín hiệu giao thông tại ngã tư giao nhau đường ĐT.547 và đường ĐH.24 xã Xuân Yên</t>
  </si>
  <si>
    <t>Công ty TNHH Tư vấn và Xây dựng Điện Đức Trung</t>
  </si>
  <si>
    <t>Công ty TNHH Thương mại – Dịch vụ - Kỹ thuật – Công nghệ Tín Hiệu</t>
  </si>
  <si>
    <t>Công ty Cổ phần đầu tư và xây dựng Thái Thịnh</t>
  </si>
  <si>
    <t>Nâng cấp, mở rộng tuyến đường TX02 xã Xuân Lĩnh, huyện Nghi Xuân</t>
  </si>
  <si>
    <t>Nhà học 02 tầng 08 phòng Trường Tiểu học Cương Gián 1</t>
  </si>
  <si>
    <t>Công ty Cổ phần tư vấn và xây dựng công trình 479</t>
  </si>
  <si>
    <t>Nhà học 02 tầng 10 phòng Trường Tiểu học Xuân Hồng, cơ sở 2</t>
  </si>
  <si>
    <t>Hạ tầng khu du lịch biển Xuân Thành, huyện Nghi Xuân</t>
  </si>
  <si>
    <t xml:space="preserve">Gói thầu TV.01: Tư vấn lập đề cương nhiệm vụ và dự toán khảo sát, thiết kế lập Báo cáo nghiên cứu khả thi dự án </t>
  </si>
  <si>
    <t xml:space="preserve">Gói thầu 03.TVLCNT: Tư vấn lựa chọn nhà thầu thực hiện gói thầu 02.TV 
</t>
  </si>
  <si>
    <t>Công trình: Chỉnh trang công trình đô thị, hạ tầng kỹ thuật trên một số tuyến đường trục chính huyện Nghi Xuân năm 2021</t>
  </si>
  <si>
    <t>Gói thầu XL 01: Xây lắp và hạng mục chung</t>
  </si>
  <si>
    <t>Công ty TNHH Tây Nam Bộ</t>
  </si>
  <si>
    <t>Công ty TNHH Sáng Lập</t>
  </si>
  <si>
    <t>Công ty TNHH Tư vấn và xây dựng Hoàng Phan</t>
  </si>
  <si>
    <t>Công ty CP tư vấn và XD Công trình số 9</t>
  </si>
  <si>
    <t>Nhà học 03 tầng trưởng THCS Cương Gián</t>
  </si>
  <si>
    <t xml:space="preserve">UBND xã Cương Gián </t>
  </si>
  <si>
    <t xml:space="preserve">Gói thầu 02.XL. Xây lắp và thiết bị </t>
  </si>
  <si>
    <t>Gói thầu 03. Tư vấn giám sát thi công xây dựng công trình</t>
  </si>
  <si>
    <t>Công ty cổ phần đầu tư XD và công nghệ Sông Lam)</t>
  </si>
  <si>
    <t>Tư vấn lập HSMT, đánh giá  HSDT</t>
  </si>
  <si>
    <t>Công ty TNHH tư vấn XD &amp; Thương mại 697</t>
  </si>
  <si>
    <t xml:space="preserve">Nhà vệ sinh học sinh trường THCS Cương Gián </t>
  </si>
  <si>
    <t>Công ty CP tư vấn đầu tư XD số 9</t>
  </si>
  <si>
    <t xml:space="preserve">Nhà vệ sinh học sinh trường Tiểu học  Cương Gián </t>
  </si>
  <si>
    <t xml:space="preserve">Đổ đất mặt bằng vùng quy hoạch xen dặm dân cư ở khu dân cư tại thôn bắc Sơn xã Cương Gián </t>
  </si>
  <si>
    <t>Hợp tác xã Bình Minh</t>
  </si>
  <si>
    <t xml:space="preserve">Công trình sửa chữa nâng cấp cống dưới đê Song Nam xã Cương Gián </t>
  </si>
  <si>
    <t>Công ty cổ phần xây dựng Thành Sơn Nghi Xuân Hà Tĩnh</t>
  </si>
  <si>
    <t>Công ty Hải Đăng</t>
  </si>
  <si>
    <t xml:space="preserve">Cải tạo nâng cấp mương thoát nước, tường rào trường tiều học Cương Gián I </t>
  </si>
  <si>
    <t xml:space="preserve">Công ty cổ phần tư vấn và đầu tư xây dựng CIC </t>
  </si>
  <si>
    <t xml:space="preserve">Công ty Cp và TV xây lắp Hòa Bình </t>
  </si>
  <si>
    <t>Nhà làm việc – Trung tâm giao dịch một cửa UBND xã Xuân Trường</t>
  </si>
  <si>
    <t>UBND xã Đan Trường</t>
  </si>
  <si>
    <t xml:space="preserve">Gói thầu Xây lắp </t>
  </si>
  <si>
    <t xml:space="preserve">Công ty TNHH Thuận Phương </t>
  </si>
  <si>
    <t xml:space="preserve">Gói thầu Thiết bị </t>
  </si>
  <si>
    <t xml:space="preserve">Công ty cổ Phần Vạn Xuân </t>
  </si>
  <si>
    <t>Công ty Cổ phần tư vấn Xây dựng Thành Vinh</t>
  </si>
  <si>
    <t>Công ty TNHH tư vấn xây dựng Thương mại 697</t>
  </si>
  <si>
    <t>Nâng cấp tuyến mương thoát nước cẩu và đường GTNT Thôn Lĩnh Thành</t>
  </si>
  <si>
    <t>Công ty cổ phần Đầu tư xây dựng và công Nghệ Sông Lam</t>
  </si>
  <si>
    <t>Rãnh thoát nước Tuyến nhà văn hoá thôn Trường Hải đến ông Thái Tiến thôn Trường Vịnh, xã Đan Trường</t>
  </si>
  <si>
    <t xml:space="preserve">Công ty TNHH Xây dựng và Thương mại Hải Triều </t>
  </si>
  <si>
    <t>Công ty cổ phần tư vấn xây dựng Thiên Tân</t>
  </si>
  <si>
    <t>Nâng cấp đường giao thông nông thôn từ Nhà văn hoá thôn Trường Hải đến ông Thái Tiến thôn Trường Vịnh, xã Đan Trường</t>
  </si>
  <si>
    <t xml:space="preserve">Công ty TNHH tư vấn và XD Quang Minh </t>
  </si>
  <si>
    <t xml:space="preserve">Nâng cấp, mở rộng Sân vận động xã Đan Trường, huyện Nghi Xuân
</t>
  </si>
  <si>
    <t xml:space="preserve">Công t TNHH Thành Thái 868 </t>
  </si>
  <si>
    <t xml:space="preserve">Nâng cấp hệ thống đường giao thông nông thôn xã Đan trường </t>
  </si>
  <si>
    <t xml:space="preserve">Công ty cổ phân tư vấn XD Hải Đăng  </t>
  </si>
  <si>
    <t>Công ty cổ phần XD Thương mại S&amp;T</t>
  </si>
  <si>
    <t xml:space="preserve">Nâng Cấp khuôn viên Trường THCS Đan Trường Hội </t>
  </si>
  <si>
    <t xml:space="preserve">Công ty TNHH thương mại &amp; XD nhất nhát </t>
  </si>
  <si>
    <t>Công ty CP xây lắp công trình An Phát</t>
  </si>
  <si>
    <t xml:space="preserve">Công ty cổ phần Khánh Nguyên Hoàng </t>
  </si>
  <si>
    <t xml:space="preserve">Nâng cấp xây dựng hàng rào và các phòng điều trị trạm y tế </t>
  </si>
  <si>
    <t>Công ty cổ phần XD Bảo Quang</t>
  </si>
  <si>
    <t>Nâng cấp đường nông thôn rãnh thoát nước từ Ngọc thôn Bình Phúc đến Tùng Hà thôn Song Giang</t>
  </si>
  <si>
    <t>Hệ thống mương tiêu úng xã Xuân Hải</t>
  </si>
  <si>
    <t>Công ty Cổ phần tư vấn đầu tư xây dựng Hải Đăng</t>
  </si>
  <si>
    <t xml:space="preserve">Mương tưới, tiêu Cồn Cựa thôn 3, thôn 4, xã Xuân Lam, huyện Nghi Xuân </t>
  </si>
  <si>
    <t>UBND xã Xuân Lam</t>
  </si>
  <si>
    <t>Doanh nghiệp Tư nhân Nga Long</t>
  </si>
  <si>
    <t>Công ty Cổ phần Tư vấn XD Sông Lam</t>
  </si>
  <si>
    <t>Cầu cố Cường thôn 5, xã Xuân Lam, huyện Nghi Xuân</t>
  </si>
  <si>
    <t>Công ty TNHH Tư vấn và Xây dựng 697</t>
  </si>
  <si>
    <t>Xây dựng tuyến mương nội đồng từ Cồn Trông đi tràn Trộ Đó xã Xuân Liên</t>
  </si>
  <si>
    <t>CTCP XD Thành Sơn NX HT</t>
  </si>
  <si>
    <t>CTCP TV và XD công trình số 9</t>
  </si>
  <si>
    <t>CTCP TV xây dựng Bảo Quang</t>
  </si>
  <si>
    <t>Nhà vệ sinh trường THCS Hoa Liên</t>
  </si>
  <si>
    <t>CT CP XD và thương mại Phúc Thiện Hoàn</t>
  </si>
  <si>
    <t>Công trình: Hạ tầng khu xen dắm dân cư thôn 5, xã Xuân Lĩnh</t>
  </si>
  <si>
    <t>UBND xã Xuân Lĩnh</t>
  </si>
  <si>
    <t>Gói thầu XL 01: Hạ tầng khu xen dắm dân cư thôn 5, xã Xuân Lĩnh</t>
  </si>
  <si>
    <t>Công ty CP XL Tổng hợp Trường Long</t>
  </si>
  <si>
    <t>Công ty CP TV&amp;XD công trình số 9</t>
  </si>
  <si>
    <t>Công ty TNHH TVXD&amp;TM 679</t>
  </si>
  <si>
    <t>Công ty CP XD&amp;TV công trình 179</t>
  </si>
  <si>
    <t>Công trình: Đường vào khu nghĩa trang tập trung xã Xuân Lĩnh</t>
  </si>
  <si>
    <t>Gói thầu XL 01: Đường vào khu nghĩa trang tập trung xã Xuân Lĩnh</t>
  </si>
  <si>
    <t>Công trình: Đường giao thông đi qua trung văn hóa thôn 5 đến đường biên Viên Lĩnh xã Xuân Lĩnh</t>
  </si>
  <si>
    <t>Gói thầu XL 01. Đường giao thông đi qua trung văn hóa thôn 5 đến đường biên Viên Lĩnh xã Xuân Lĩnh</t>
  </si>
  <si>
    <t>Công trình: Bếp ăn 01 tầng trường Mầm non Xuân Lĩnh</t>
  </si>
  <si>
    <t>Gói thầu XL 01. Bếp ăn 01 tầng trường Mầm non Xuân Lĩnh</t>
  </si>
  <si>
    <t>Công trình: Xây dựng nền, mặt đường và các công trình trên tuyến Đường GTNT xã Xuân Mỹ</t>
  </si>
  <si>
    <t xml:space="preserve"> UBND xã Xuân Mỹ</t>
  </si>
  <si>
    <t>Công ty  cổ phần thương mại dịch vụ và xây dựng đồng Tâm</t>
  </si>
  <si>
    <t>Công ty CPTV tài chính và xây dựng FCI</t>
  </si>
  <si>
    <t>Gói thầu 03. TVLHSMTĐGHSDT. Tư vấn lập hồ sơ mời thầu, đánh giá hồ sơ dự thầu</t>
  </si>
  <si>
    <t xml:space="preserve"> Công ty TNHHTV và XD Hoàng Phan</t>
  </si>
  <si>
    <t>Gói thầu 05.TVQLDA: Tư vấn QLDA</t>
  </si>
  <si>
    <t>Công trình: Xây lắp đường giao thông từ cửa Bà Dương đến Mầm non và Đồng Tròi - Đồng Ên, xã Xuân Mỹ</t>
  </si>
  <si>
    <t xml:space="preserve"> Công trình: Cải tạo, sửa chữa nhà làm việc 3 tầng, nhà học tập cộn đồng… cổng hàng rào trụ sở UBND xã Xuân Mỹ</t>
  </si>
  <si>
    <t>Gói thầu 02.XL</t>
  </si>
  <si>
    <t>Công ty TNHH  xây dựng thương mại Song Hồng</t>
  </si>
  <si>
    <t>Gói thầu 04.TVGS: Tư vấn giám sát</t>
  </si>
  <si>
    <t>Công ty CP tư vấn và đầu tư XD Xuân Phong</t>
  </si>
  <si>
    <t>Gói thầu 03. TVLHSYvà đánh giá HSDT. Tư vấn lập hồ sơ yêu cầu đánh giá hồ sơ đề xuất</t>
  </si>
  <si>
    <t>Công ty đầu tư XD và TM Thái Hà</t>
  </si>
  <si>
    <t>Gói thầu 01.TVQLDA: Tư vấn QLDA</t>
  </si>
  <si>
    <t>Công ty TNHH TV và XD Hoàng Phan</t>
  </si>
  <si>
    <t>Công trình: Nâng cấp sân vận động xã</t>
  </si>
  <si>
    <t>Cty TNHH Tân Thành</t>
  </si>
  <si>
    <t>Cty cổ phần TVXD và TM HDH</t>
  </si>
  <si>
    <t>Cty TNHH TVĐT và XD Hoàng Long</t>
  </si>
  <si>
    <t>Cty TNHH Đức Ngọc 68</t>
  </si>
  <si>
    <t>Công trình: Hệ thống điện chiếu sáng công cộng xã Xuân Phổ</t>
  </si>
  <si>
    <t>Công ty cổ phần tư vấn đầu tư phát triển Hà Tĩnh</t>
  </si>
  <si>
    <t>Công ty CP tư vấn và xây lắp điện Quang Minh</t>
  </si>
  <si>
    <t>Công ty TNHH tư vấn xây dựng và thương mại 697</t>
  </si>
  <si>
    <t>Cty CPTVXD Hải Đăng</t>
  </si>
  <si>
    <t>Công trình: Mương nhà chòi thôn Phúc An, xã Xuân Phổ</t>
  </si>
  <si>
    <t>Cty CP TMDV và XD Đồng Tâm</t>
  </si>
  <si>
    <t>Cty TNHH TV và XD Hoàng Phan</t>
  </si>
  <si>
    <t>Cty CP TV tài chính và XD FCI</t>
  </si>
  <si>
    <t>Công trình: Đường Trục Thôn Trường An, xã Xuân Phổ</t>
  </si>
  <si>
    <t>Công trình: Đường giao thông thôn Hợp Thuận, xã Xuân Phổ</t>
  </si>
  <si>
    <t>Cty TNHH TM và XD Nhất Nhất</t>
  </si>
  <si>
    <t>Cty CP XL công trình An Phát</t>
  </si>
  <si>
    <t>Cty CP kiến trúc và XD Blue Home</t>
  </si>
  <si>
    <t>Công trình: Tuyến đường mẫu thôn Thống Nhất, xã Xuân Phổ</t>
  </si>
  <si>
    <t>Cty TNHH XD Hiếu Hưởng</t>
  </si>
  <si>
    <t>Công trình: Tuyến đường mẫu thôn Phúc An, xã Xuân Phổ</t>
  </si>
  <si>
    <t>Cty TNHH TV và Xd Quang Minh</t>
  </si>
  <si>
    <t>Công trình: Tuyến đường mẫu thôn Ninh Hòa, xã Xuân Phổ</t>
  </si>
  <si>
    <t>Công trình: Tuyến đường mẫu thôn Hợp Thuận, xã Xuân Phổ</t>
  </si>
  <si>
    <t>Nâng cấp, mở rộng tuyến đường TX 04
 xã Xuân Thành</t>
  </si>
  <si>
    <t>UBND xã Xuân Thành</t>
  </si>
  <si>
    <t>Công ty TNHH tư vấn
 và xây dựng Quang Minh</t>
  </si>
  <si>
    <t>Công ty Cổ phần tư vấn và Xây dựng AHP</t>
  </si>
  <si>
    <t xml:space="preserve"> Công ty TNHHTVXD và TM 697</t>
  </si>
  <si>
    <t>Nâng cấp đường nội đồng ngõ ông Vạn Nhị</t>
  </si>
  <si>
    <t>Công ty CPTVXD Sông Lam</t>
  </si>
  <si>
    <t>Nâng cấp tuyến đường giao thông trục 
xã Lê Duy Chín đi đồng Biền</t>
  </si>
  <si>
    <t>Công ty CPTVXD Hải Đăng</t>
  </si>
  <si>
    <t>Nâng cấp tuyến đường giao thông từ nhà ông Trí đến đồng Rống, xã Xuân Thành</t>
  </si>
  <si>
    <t>Nâng cấp tuyến đường giao thông từ nhà ông Tân đi bà Hạo, xã Xuân Thành</t>
  </si>
  <si>
    <t>Công ty TNHH 
Thuận Phương</t>
  </si>
  <si>
    <t>Công ty Cổ phần TVXD-TM S&amp;T</t>
  </si>
  <si>
    <t>Nâng cấp tuyến đường giao thông từ nhà ông Bé đi phù Lão xã Xuân Thành</t>
  </si>
  <si>
    <t>Công ty CPTVXD &amp; thương mại HDH</t>
  </si>
  <si>
    <t>Công ty Cổ phần kiến trúc và xây dựng ADECO</t>
  </si>
  <si>
    <t>Nâng cấp đường nội đồng Oi Loi thôn 
Thành Văn, xã Xuân Thành</t>
  </si>
  <si>
    <t>Công ty TNHH đầu tư
 xây dựng EVECON</t>
  </si>
  <si>
    <t>Công trình Đường biên Viên Lĩnh</t>
  </si>
  <si>
    <t>Gói thầu XL 01: Xây Lắp</t>
  </si>
  <si>
    <t>Công ty TNHH TVĐT và XD Sáng Lâm</t>
  </si>
  <si>
    <t>Công ty TNHH TV XD và thương mại 697</t>
  </si>
  <si>
    <t>Công ty Cổ phần tư vấn đầu tư và xây dựng Thịnh Phát</t>
  </si>
  <si>
    <t>Công trình Kiên cố hóa các tuyến mương thoát lũ thôn Nam Viên xã Xuân Viên, huyện Nghi Xuân. Hạng mục: Mương và công trình trên tuyến.</t>
  </si>
  <si>
    <t>Công ty CPXD Thành Sơn Nghi Xuân Hà Tĩnh</t>
  </si>
  <si>
    <t xml:space="preserve"> Công ty Cổ phần tư vấn đầu tư và xây </t>
  </si>
  <si>
    <t>Công trình Nâng cấp, mở rộng mặt đường tuyến đường trục xã Xuân Viên Hạng mục: Nền mặt đường và công trình trên tuyến</t>
  </si>
  <si>
    <t>Công ty cổ phần xây dựng và đầu tư Đất Việt</t>
  </si>
  <si>
    <t>Công ty TNHH TVXD và TM  Hải Đăng</t>
  </si>
  <si>
    <t>Công trình: Nâng cấp và cải tạo sân nền, bồn hoa, hệ thống thoát nước, hàng rào mặt trước Trường Tiểu học xã Xuân Yên</t>
  </si>
  <si>
    <t>Công ty TNHH thương mại và XD Nhất Nhất</t>
  </si>
  <si>
    <t>Công ty CP XL công trình An Phú</t>
  </si>
  <si>
    <t>Công ty CP tư vấn XD Thiên Tân</t>
  </si>
  <si>
    <t>Công trình: Hệ thống điện chiếu sáng công cộng xã Xuân Yên ( Đoạn từ cầu Đồng Ông đến nhà Ông Nguyễn Văn minh xóm Yên Ngư), huyện Nghi Xuân.</t>
  </si>
  <si>
    <t>Công ty CP TV và Xây lắp Nam Phú</t>
  </si>
  <si>
    <t xml:space="preserve">Công ty CP TV và xây lắp điện Quang Minh </t>
  </si>
  <si>
    <t>Công ty TNHH tư vấn XD và Thương mại 697</t>
  </si>
  <si>
    <t xml:space="preserve">Công ty CP Kiến Trúc và XD BULE HOME </t>
  </si>
  <si>
    <t xml:space="preserve">Nhà 02 tầng 04 phòng, nhà vệ sinh trường Tiểu học Xuân Hội </t>
  </si>
  <si>
    <t xml:space="preserve">UBND xã Xuân Hội </t>
  </si>
  <si>
    <t>Xí nghiệp XD tư nhân Chính Nghĩa</t>
  </si>
  <si>
    <t>Công ty TNHH DĐức Ngọc 68</t>
  </si>
  <si>
    <t>Gói thầu 04.TVQLDA: Tư vấn QLDA</t>
  </si>
  <si>
    <t xml:space="preserve">Hệ thống mương tiêu úng xã Xuân Hội </t>
  </si>
  <si>
    <t>Công ty TNHH Tư vấn và xây dựng Quang Minh</t>
  </si>
  <si>
    <t>Công ty cổ phần tư vấn xây dựng Bảo Quang;</t>
  </si>
  <si>
    <t>CT CP đầu tư TV thiết kế XD Mỹ Hưng</t>
  </si>
  <si>
    <t>Trung tâm hành chính công kiêm nhà làm việc 2 tầng UBND xã</t>
  </si>
  <si>
    <t xml:space="preserve">Gói thầu 01.XL+ Thiết Bị </t>
  </si>
  <si>
    <t xml:space="preserve">Liên danh Công ty TNHH Tân Thành - Công ty CP Vạn Xuân </t>
  </si>
  <si>
    <t xml:space="preserve">Cải tạo nhà nhà làm việc 03 tầng, nâng cấp hàng rào, nhà vệ sinh 01 tầng UBDN xã Xuân Hội huyện Nghi Xuân </t>
  </si>
  <si>
    <t xml:space="preserve">Công ty CPTVXD  Thiên Tân </t>
  </si>
  <si>
    <t xml:space="preserve">Mương thoát nước thôn Hội Minh xã Xuân Hôi huyện Nghi Xuân </t>
  </si>
  <si>
    <t>Công ty CPTV Đức ngọc 68</t>
  </si>
  <si>
    <t>Công trình cải tạo nâng cấp sân trường</t>
  </si>
  <si>
    <t>Công ty CPTVXDTM S&amp;T</t>
  </si>
  <si>
    <t>Tường rào sân nền Trường Tiểu học Xuân An - Phân hiệu 1</t>
  </si>
  <si>
    <t>UBND TT Xuân An</t>
  </si>
  <si>
    <t>Công ty CPTVXD Bảo Quang</t>
  </si>
  <si>
    <t>Tường rào, tồn nền, nhà bảo vệ Trường Mầm Non Xuân An - Phân hiệu 2</t>
  </si>
  <si>
    <t>Hạ tầng xen dắm khu dân cư TDP 4, 9 thị trấn Xuân An</t>
  </si>
  <si>
    <t>Công ty CPTVXD Thương mại S&amp;T</t>
  </si>
  <si>
    <t xml:space="preserve">Hệ thống camera giám sát an ninh thị trấn Xuân An </t>
  </si>
  <si>
    <t>Công ty cổ phần Vạn Xuân</t>
  </si>
  <si>
    <t>Công ty Cổ phần TVXD Nhất Thồng</t>
  </si>
  <si>
    <t>Phục hồi mặt đường ngõ 558 đường Nguyễn Nghiễm TDP 6 thị trấn Xuân An</t>
  </si>
  <si>
    <t>Phục hồi mặt đường ngõ 471 đường Nguyễn Nghiễm TDP 2, 3 thị trấn Xuân An</t>
  </si>
  <si>
    <t>Gói thầu 03.TVQLDA: Tư vấn QLDA</t>
  </si>
  <si>
    <t>Công ty TNHH tư vấn và xây dựng Hoàng Phan</t>
  </si>
  <si>
    <t>Phục hồi mặt đường Nguyễn Bật Lạng TDP 8B thị trấn Xuân An</t>
  </si>
  <si>
    <t>Mương thoát nước khu dân cư TDP 10 thị trấn Xuân An</t>
  </si>
  <si>
    <t>Công ty CPXD 485</t>
  </si>
  <si>
    <t>Gói thầu 04. TVLHSYCĐGHSĐX. Tư vấn lập hồ sơ yêu cầu đánh giá hồ sơ đề xuất</t>
  </si>
  <si>
    <t>Hệ thống nước sạch thị trấn Xuân An</t>
  </si>
  <si>
    <t>Công ty TNHH TV và XD Quang Minh</t>
  </si>
  <si>
    <t>Công ty CP Kiến Trúc và xây dựng ADECO</t>
  </si>
  <si>
    <t>Nhà bếp, ăn, ngũ bán trú Trường Tiểu học Xuân An - Phân hiệu 2</t>
  </si>
  <si>
    <t xml:space="preserve"> Công ty CPXD và TM Thuận Phương</t>
  </si>
  <si>
    <t>Trường tiểu học Xuân Hồng (PH2). Hạng mục Nhà học kiêm nhà học bộ môn 2T6P</t>
  </si>
  <si>
    <t>UBND xã Xuân Hồng</t>
  </si>
  <si>
    <t>Số 113/QĐ-UBND ngày 25/11/2020</t>
  </si>
  <si>
    <t>Gói thầu XL 01. Nhà học kiêm nhà học bộ môn 2 tầng 6 phòng</t>
  </si>
  <si>
    <t>CT CP đầu tư và XD Minh Hưmg</t>
  </si>
  <si>
    <t>CT TNHH TVXD &amp; TM 697</t>
  </si>
  <si>
    <t>CT TNHH TVXD &amp; TM 698</t>
  </si>
  <si>
    <t>CT CPXD &amp; TM Phúc Thiện Hoàn</t>
  </si>
  <si>
    <t>Trường mầm non Xuân Hồng (2). Nhà học 2 tầng 6 phòng và các hạng mục phụ trợ</t>
  </si>
  <si>
    <t>Gói thầu XL 01. Nhà học 2 tầng 6 phòng và các hạng mục phụ trợ</t>
  </si>
  <si>
    <t>Công ty CPXD và đầu tư Đất Việt</t>
  </si>
  <si>
    <t>CT TNHH TVĐT &amp; XD Sáng Lâm</t>
  </si>
  <si>
    <t>CT CPTV &amp; XL Vương Thịnh</t>
  </si>
  <si>
    <t>Đường GTNT thôn 1, xã Xuân Hồng (Tuyến đi vào di tích Lịch sử Quốc gia Đền Chợ Củi)</t>
  </si>
  <si>
    <t>QĐ số 1647/QĐ-UBND ngày 04/5/2021 huyện</t>
  </si>
  <si>
    <t>Công ty CPTVXD và vận tải Nhật Minh, với công ty TNHH Tư Hoàng</t>
  </si>
  <si>
    <t>CT CPTV ĐTXD ACI miền trung</t>
  </si>
  <si>
    <t>Đường GTNT trục chính nội đồng tuyến từ quán Bà Việm thôn 6 đi Cầu Cao thôn 4, xã Xuân Hồng.</t>
  </si>
  <si>
    <t>Công ty CPTM &amp; XL Trung Tâm</t>
  </si>
  <si>
    <t>CT CPXD &amp; ĐT Đất Việt</t>
  </si>
  <si>
    <t>Trụ sở UBND xã Xuân Hồng. Nhà làm việc 2 tầng, nhà bảo vệ cổng hàng rào.</t>
  </si>
  <si>
    <t>UBND xã Cổ Đạm</t>
  </si>
  <si>
    <t>Công trình : Mương tưới đồng trọt lôi đến đồng Mưng</t>
  </si>
  <si>
    <t xml:space="preserve"> </t>
  </si>
  <si>
    <t>Gói thầu XL 01 Mương tưới đồng trọt lôi đến đồng Mưng</t>
  </si>
  <si>
    <t>Công ty CP TV&amp;XD Bảo Quang</t>
  </si>
  <si>
    <t>Công trình : Cải tạo nâng cấp nhà học 2 tầng 8 phòng trường tiểu học Cổ Đạm</t>
  </si>
  <si>
    <t>Gói thầu XL 01 Cải tạo nâng cấp nhà học 2 tầng 8 phòng trường tiểu học Cổ Đạm</t>
  </si>
  <si>
    <t>Công trình : Nhà vệ sinh xã Cổ Đạm</t>
  </si>
  <si>
    <t>Gói thầu XL 01 Nhà vệ sinh xã Cổ Đạm</t>
  </si>
  <si>
    <t>Công ty CP XD&amp;TM Phúc Thiện Hoàn</t>
  </si>
  <si>
    <t>Công trình : Nhà văn  hóa đa năng xã Cổ Đạm</t>
  </si>
  <si>
    <t>Gói thầu XL 01 Nhà văn  hóa đa năng xã Cổ Đạm</t>
  </si>
  <si>
    <t>Công ty CP TV Thiết kế &amp; XD CTS</t>
  </si>
  <si>
    <t>CTTNHHĐTXD&amp; TV Hoàng Long</t>
  </si>
  <si>
    <t>Công trình : Nhà vệ sinh giáo viên trường mầm non xã Cổ Đạm</t>
  </si>
  <si>
    <t>Gói thầu XL 01 Nhà vệ sinh giáo viên trường mầm non xã Cổ Đạm</t>
  </si>
  <si>
    <t>Khôi phục bờ rào trường Tiểu học và Mầm non xã Xuân Lam</t>
  </si>
  <si>
    <t>Công ty Cổ phần Xây dựng Thành Sơn Nghi Xuân Hà Tĩnh</t>
  </si>
  <si>
    <t>Sửa chữa, nâng cấp đập Khe Chọ, xã Xuân Lĩnh, huyện Nghi Xuân</t>
  </si>
  <si>
    <t>Công ty Cổ phần Tư vấn và Xây dựng HD</t>
  </si>
  <si>
    <t>Công ty Cổ phần Bảo hiểm Ngân hàng Nông nghiệp Chi nhánh Nghệ An</t>
  </si>
  <si>
    <t>Khôi phục, nâng cấp Trạm Y tế xã Xuân Lĩnh, huyện Nghi Xuân</t>
  </si>
  <si>
    <t>'Công ty TNHH Duy Anh</t>
  </si>
  <si>
    <t>Công ty TNHH Xây dựng Khánh Môn</t>
  </si>
  <si>
    <t>Gói thầu 04.ĐT: Tư vấn lập HSMT, đánh giá HSDT</t>
  </si>
  <si>
    <t>Gói thầu 03.GS: Tư vấn giám sát</t>
  </si>
  <si>
    <t>Công ty Cổ phần Đầu tư xây dựng Nghệ Tĩnh</t>
  </si>
  <si>
    <t>Gói thầu 05.MS: Bảo hiểm công trình</t>
  </si>
  <si>
    <t>Công ty Bảo Minh Hà Tĩnh</t>
  </si>
  <si>
    <t>Xây dựng các tuyến đường nội thị của thị trấn Xuân An, huyện Nghi Xuân</t>
  </si>
  <si>
    <t>Liên danh giữa Công ty TNHH Như Nam và Công ty Cổ phần xây dựng và thương mại Hoàng Đức</t>
  </si>
  <si>
    <t>Gói thầu 02.GS: Tư vấn giám sát</t>
  </si>
  <si>
    <t>Liên danh Công ty Cổ phần Tư vấn và Xây dựng 888 và Công ty Cổ phần Tư vấn và Xây dựng Sơn Hải</t>
  </si>
  <si>
    <t>Gói thầu 03.ĐT: Tư vấn lập HSMT, đánh giá HSDT</t>
  </si>
  <si>
    <t>Gói thầu 04.MS: Bảo hiểm công trình</t>
  </si>
  <si>
    <t>Công ty bảo hiểm PJICO Hà Tĩnh</t>
  </si>
  <si>
    <t>Đấu thầu rộng rãi trong nước</t>
  </si>
  <si>
    <t>Công trình Nâng cấp tuyến đường trục TX06</t>
  </si>
  <si>
    <t>UBND thị trấn Tiên Điền</t>
  </si>
  <si>
    <t>Công trình: Tuyến mương Đồng nhà Ngang đi Đồng Trồ.</t>
  </si>
  <si>
    <t>Công trình: Nâng cấp các tuyến đường GT Nội thị</t>
  </si>
  <si>
    <t>Công trình: Nâng cấp các tuyến đường GT Nội thị (TDP Hồng Lam)</t>
  </si>
  <si>
    <t>Công trình: Nâng cấp các tuyến đường GT Nội thị (TDP Lam Thủy - TDP An Mỹ)</t>
  </si>
  <si>
    <t>Công trình: Nâng cấp các tuyến đường GT Nội thị (TDP 2 - TDP 4)</t>
  </si>
  <si>
    <t>Công trình: Nâng cấp các tuyến đường GT Nội thị (TDP Thanh Chương)</t>
  </si>
  <si>
    <t>Công trình: Khu tưởng niệm các liệt sỹ ( cải tạo nâng cấp nhà bia, cổng, hàng rào và hạ tầng kỹ thuật)</t>
  </si>
  <si>
    <t>Công trình: Hệ thống camera giám sát an ninh</t>
  </si>
  <si>
    <t>ỦY BAN NHÂN DÂN HUYỆN</t>
  </si>
  <si>
    <t>BIỂU TỔNG HỢP CÁC GÓI THẦU ĐƯỢC CẤP TỈNH (UBND TỈNH) PHÊ DUYỆT KẾ HOẠCH LCNT NĂM 2021</t>
  </si>
  <si>
    <t>BIỂU TỔNG HỢP CÁC GÓI THẦU ĐƯỢC CẤP SỞ, HUYỆN VÀ XÃ PHÊ DUYỆT KẾ HOẠCH LCNT NĂM 2021</t>
  </si>
  <si>
    <t>BIỂU TỔNG HỢP CÁC GÓI THẦU MUA SẮM THƯỜNG XUYÊN ĐƯỢC CẤP SỞ, HUYỆN VÀ XÃ PHÊ DUYỆT KẾ HOẠCH LCNT NĂM 2021</t>
  </si>
  <si>
    <t>CTCP XD &amp; ĐT Đất Việt</t>
  </si>
  <si>
    <t>Công Ty CP TV&amp;XD AHP</t>
  </si>
  <si>
    <t>CT TNHH TV&amp;XD Hoàng Phan</t>
  </si>
  <si>
    <t>CT TNHH TV &amp;TM 697</t>
  </si>
  <si>
    <t>CT CPXD Thành Sơn, NX,HT</t>
  </si>
  <si>
    <t>CTCP TVXD Bảo Quang</t>
  </si>
  <si>
    <t>CT CPTVXD &amp; TM  Hải Đăng</t>
  </si>
  <si>
    <t>CT TNHH TV và XD Quang Minh</t>
  </si>
  <si>
    <t>CT CPTVĐTXD  Hải Đăng</t>
  </si>
  <si>
    <t>CTTNHH TM và XD Quang Dũng</t>
  </si>
  <si>
    <t>CT TNHH TM HQ-779</t>
  </si>
  <si>
    <t>CTCP TVXD Thiên Tân</t>
  </si>
  <si>
    <t>Mua sắm thùng phân loại rác sinh hoạt 2 ngăn để hỗ trợ các hộ gia đình, cá nhân thực hiện chính sách theo Nghị quyết số 61/NQ-HĐND ngày 30/7/2019 của HĐND huyện Nghi Xuân</t>
  </si>
  <si>
    <t>Phòng Tài nguyên &amp; Môi trường</t>
  </si>
  <si>
    <t>Công ty TNHH Xuất nhập khẩu Thương mại Cát Đằng</t>
  </si>
  <si>
    <t>Mua sắm tài sản công phục vụ công tác chuyên môn của Cơ quan Huyện ủy Nghi Xuân (Đợt 2, năm 2021)</t>
  </si>
  <si>
    <t>Cơ quan Huyện ủy Nghi Xuân</t>
  </si>
  <si>
    <t>Mua sắm tài sản công phục vụ hoạt động của Trung tâm Văn hóa - Truyền thông huyện (Đợt 2, năm 2021)</t>
  </si>
  <si>
    <t>Cửa hàng thiết bị phát thanh truyền hình</t>
  </si>
  <si>
    <t>Mua sắm tài sản công bao gồm: Bàn làm việc, giá sắt lưu trữ đơn cố định thuộc gói thầu Mua sắm tài sản công phục vụ công tác chuyên môn của Cơ quan Văn phòng HĐND-UBND huyện (Đợt 2, năm 2021)</t>
  </si>
  <si>
    <t>Công ty TNHH Thương mại xây dựng Ngọc Hải</t>
  </si>
  <si>
    <t>Mua sắm phương tiện vận tải đường thủy - đò ngang của UBND xã Xuân Giang</t>
  </si>
  <si>
    <t>UBND xã Xuân Giang</t>
  </si>
  <si>
    <t>Hộ kinh doanh Lê Hồng Lĩnh</t>
  </si>
  <si>
    <t>Mua sắm, sửa chữa lắp đặt hệ thống mạng LAN, Wifi trụ sở nhà làm việc 3 tầng của Cơ quan Văn phòng HĐND-UBND huyện (Đợt 4, năm 2021)</t>
  </si>
  <si>
    <t>Công ty TNHH Thương mại dịch vụ giải pháp công nghệ Trí Việt</t>
  </si>
  <si>
    <t>Mua sắm máy cưa xích thuộc gói thầu Mua sắm trang thiết bị, phương tiện phòng chống thiên tai – tìm kiếm cứu nạn năm 2021</t>
  </si>
  <si>
    <t>Phòng Nông nghiệp &amp; PTNT</t>
  </si>
  <si>
    <t>Công ty TNHH Điện máy Bình Sơn</t>
  </si>
  <si>
    <t>Mua sắm thuyền Composite thuộc gói thầu Mua sắm trang thiết bị, phương tiện phòng chống thiên tai – tìm kiếm cứu nạn năm 2021</t>
  </si>
  <si>
    <t>Chi nhánh Công ty TNHH MTV đóng tàu Bến Thủy - Xí nghiệp sản xuất sản phẩm Composite</t>
  </si>
  <si>
    <t>CHCT</t>
  </si>
  <si>
    <t>(Kèm theo Báo cáo số          /BC-UBND ngày           /01/2022 của UBND huyện)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</si>
</sst>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3">
    <numFmt numFmtId="5" formatCode="&quot;$&quot;#,##0_);\(&quot;$&quot;#,##0\)"/>
    <numFmt numFmtId="6" formatCode="&quot;$&quot;#,##0_);[Red]\(&quot;$&quot;#,##0\)"/>
    <numFmt numFmtId="42" formatCode="_(&quot;$&quot;* #,##0_);_(&quot;$&quot;* \(#,##0\);_(&quot;$&quot;* &quot;-&quot;_);_(@_)"/>
    <numFmt numFmtId="41" formatCode="_(* #,##0_);_(* \(#,##0\);_(* &quot;-&quot;_);_(@_)"/>
    <numFmt numFmtId="44" formatCode="_(&quot;$&quot;* #,##0.00_);_(&quot;$&quot;* \(#,##0.00\);_(&quot;$&quot;* &quot;-&quot;??_);_(@_)"/>
    <numFmt numFmtId="43" formatCode="_(* #,##0.00_);_(* \(#,##0.00\);_(* &quot;-&quot;??_);_(@_)"/>
    <numFmt numFmtId="164" formatCode="_-* #,##0\ _₫_-;\-* #,##0\ _₫_-;_-* &quot;-&quot;\ _₫_-;_-@_-"/>
    <numFmt numFmtId="165" formatCode="_-* #,##0.00\ _₫_-;\-* #,##0.00\ _₫_-;_-* &quot;-&quot;??\ _₫_-;_-@_-"/>
    <numFmt numFmtId="166" formatCode="#,##0.000"/>
    <numFmt numFmtId="167" formatCode="_(* #,##0_);_(* \(#,##0\);_(* &quot;-&quot;??_);_(@_)"/>
    <numFmt numFmtId="168" formatCode="&quot;True&quot;;&quot;True&quot;;&quot;False&quot;"/>
    <numFmt numFmtId="169" formatCode="#,##0.0000"/>
    <numFmt numFmtId="170" formatCode="_-&quot;ñ&quot;* #,##0_-;\-&quot;ñ&quot;* #,##0_-;_-&quot;ñ&quot;* &quot;-&quot;_-;_-@_-"/>
    <numFmt numFmtId="171" formatCode="_-* #,##0\ &quot;F&quot;_-;\-* #,##0\ &quot;F&quot;_-;_-* &quot;-&quot;\ &quot;F&quot;_-;_-@_-"/>
    <numFmt numFmtId="172" formatCode="&quot;\&quot;#,##0;[Red]&quot;\&quot;&quot;\&quot;\-#,##0"/>
    <numFmt numFmtId="173" formatCode="#.##00"/>
    <numFmt numFmtId="174" formatCode="_-* #,##0_-;\-* #,##0_-;_-* &quot;-&quot;_-;_-@_-"/>
    <numFmt numFmtId="175" formatCode="_-* #,##0.00_-;\-* #,##0.00_-;_-* &quot;-&quot;??_-;_-@_-"/>
    <numFmt numFmtId="176" formatCode="&quot;Rp&quot;#,##0_);[Red]\(&quot;Rp&quot;#,##0\)"/>
    <numFmt numFmtId="177" formatCode="_ * #,##0_)\ &quot;$&quot;_ ;_ * \(#,##0\)\ &quot;$&quot;_ ;_ * &quot;-&quot;_)\ &quot;$&quot;_ ;_ @_ "/>
    <numFmt numFmtId="178" formatCode="_-&quot;$&quot;* #,##0_-;\-&quot;$&quot;* #,##0_-;_-&quot;$&quot;* &quot;-&quot;_-;_-@_-"/>
    <numFmt numFmtId="179" formatCode="_-* #,##0\ _F_-;\-* #,##0\ _F_-;_-* &quot;-&quot;\ _F_-;_-@_-"/>
    <numFmt numFmtId="180" formatCode="_ * #,##0_)&quot;$&quot;_ ;_ * \(#,##0\)&quot;$&quot;_ ;_ * &quot;-&quot;_)&quot;$&quot;_ ;_ @_ "/>
    <numFmt numFmtId="181" formatCode="_-* #,##0.00\ _F_-;\-* #,##0.00\ _F_-;_-* &quot;-&quot;??\ _F_-;_-@_-"/>
    <numFmt numFmtId="182" formatCode="_ * #,##0.00_)\ _$_ ;_ * \(#,##0.00\)\ _$_ ;_ * &quot;-&quot;??_)\ _$_ ;_ @_ "/>
    <numFmt numFmtId="183" formatCode="_ * #,##0.00_)_$_ ;_ * \(#,##0.00\)_$_ ;_ * &quot;-&quot;??_)_$_ ;_ @_ "/>
    <numFmt numFmtId="184" formatCode="_-* #,##0.00\ _ñ_-;\-* #,##0.00\ _ñ_-;_-* &quot;-&quot;??\ _ñ_-;_-@_-"/>
    <numFmt numFmtId="185" formatCode="_-* #,##0.00\ _ñ_-;_-* #,##0.00\ _ñ\-;_-* &quot;-&quot;??\ _ñ_-;_-@_-"/>
    <numFmt numFmtId="186" formatCode="_(&quot;$&quot;\ * #,##0_);_(&quot;$&quot;\ * \(#,##0\);_(&quot;$&quot;\ * &quot;-&quot;_);_(@_)"/>
    <numFmt numFmtId="187" formatCode="_-* #,##0\ &quot;ñ&quot;_-;\-* #,##0\ &quot;ñ&quot;_-;_-* &quot;-&quot;\ &quot;ñ&quot;_-;_-@_-"/>
    <numFmt numFmtId="188" formatCode="_ * #,##0_)\ _$_ ;_ * \(#,##0\)\ _$_ ;_ * &quot;-&quot;_)\ _$_ ;_ @_ "/>
    <numFmt numFmtId="189" formatCode="_ * #,##0_)_$_ ;_ * \(#,##0\)_$_ ;_ * &quot;-&quot;_)_$_ ;_ @_ "/>
    <numFmt numFmtId="190" formatCode="_-* #,##0\ _ñ_-;\-* #,##0\ _ñ_-;_-* &quot;-&quot;\ _ñ_-;_-@_-"/>
    <numFmt numFmtId="191" formatCode="_-* #,##0\ _ñ_-;_-* #,##0\ _ñ\-;_-* &quot;-&quot;\ _ñ_-;_-@_-"/>
    <numFmt numFmtId="192" formatCode="_ &quot;\&quot;* #,##0_ ;_ &quot;\&quot;* \-#,##0_ ;_ &quot;\&quot;* &quot;-&quot;_ ;_ @_ "/>
    <numFmt numFmtId="193" formatCode="&quot;\&quot;#,##0.00;[Red]&quot;\&quot;\-#,##0.00"/>
    <numFmt numFmtId="194" formatCode="&quot;\&quot;#,##0;[Red]&quot;\&quot;\-#,##0"/>
    <numFmt numFmtId="195" formatCode="_ * #,##0_)\ &quot;F&quot;_ ;_ * \(#,##0\)\ &quot;F&quot;_ ;_ * &quot;-&quot;_)\ &quot;F&quot;_ ;_ @_ "/>
    <numFmt numFmtId="196" formatCode="&quot;£&quot;#,##0.00;\-&quot;£&quot;#,##0.00"/>
    <numFmt numFmtId="197" formatCode="_-&quot;F&quot;* #,##0_-;\-&quot;F&quot;* #,##0_-;_-&quot;F&quot;* &quot;-&quot;_-;_-@_-"/>
    <numFmt numFmtId="198" formatCode="_ * #,##0_ ;_ * \-#,##0_ ;_ * &quot;-&quot;_ ;_ @_ "/>
    <numFmt numFmtId="199" formatCode="_ * #,##0.00_)&quot;$&quot;_ ;_ * \(#,##0.00\)&quot;$&quot;_ ;_ * &quot;-&quot;??_)&quot;$&quot;_ ;_ @_ "/>
    <numFmt numFmtId="200" formatCode="_ * #,##0.00_ ;_ * \-#,##0.00_ ;_ * &quot;-&quot;??_ ;_ @_ "/>
    <numFmt numFmtId="201" formatCode="_ * #,##0.0_)_$_ ;_ * \(#,##0.0\)_$_ ;_ * &quot;-&quot;??_)_$_ ;_ @_ "/>
    <numFmt numFmtId="202" formatCode=";;"/>
    <numFmt numFmtId="203" formatCode="#,##0.0_);\(#,##0.0\)"/>
    <numFmt numFmtId="204" formatCode="0.0%"/>
    <numFmt numFmtId="205" formatCode="&quot;$&quot;#,##0.00"/>
    <numFmt numFmtId="206" formatCode="_ * #,##0.00_)&quot;£&quot;_ ;_ * \(#,##0.00\)&quot;£&quot;_ ;_ * &quot;-&quot;??_)&quot;£&quot;_ ;_ @_ "/>
    <numFmt numFmtId="207" formatCode="_-&quot;$&quot;* #,##0.00_-;\-&quot;$&quot;* #,##0.00_-;_-&quot;$&quot;* &quot;-&quot;??_-;_-@_-"/>
    <numFmt numFmtId="208" formatCode="0.0%;\(0.0%\)"/>
    <numFmt numFmtId="209" formatCode="_-* #,##0.00\ &quot;F&quot;_-;\-* #,##0.00\ &quot;F&quot;_-;_-* &quot;-&quot;??\ &quot;F&quot;_-;_-@_-"/>
    <numFmt numFmtId="210" formatCode="0.000_)"/>
    <numFmt numFmtId="211" formatCode="_(* #,##0.0_);_(* \(#,##0.0\);_(* &quot;-&quot;??_);_(@_)"/>
    <numFmt numFmtId="212" formatCode="_-* #,##0.00\ _V_N_D_-;\-* #,##0.00\ _V_N_D_-;_-* &quot;-&quot;??\ _V_N_D_-;_-@_-"/>
    <numFmt numFmtId="213" formatCode="0.0000"/>
    <numFmt numFmtId="214" formatCode="&quot;$&quot;#,##0;\-&quot;$&quot;#,##0"/>
    <numFmt numFmtId="215" formatCode="_(* #,##0.0_);_(* \(#,##0.0\);_(* &quot;-&quot;?_);_(@_)"/>
    <numFmt numFmtId="216" formatCode="&quot;\&quot;#&quot;,&quot;##0&quot;.&quot;00;[Red]&quot;\&quot;\-#&quot;,&quot;##0&quot;.&quot;00"/>
    <numFmt numFmtId="217" formatCode="#,##0.00;[Red]#,##0.00"/>
    <numFmt numFmtId="218" formatCode="#,##0;\(#,##0\)"/>
    <numFmt numFmtId="219" formatCode="_ &quot;R&quot;\ * #,##0_ ;_ &quot;R&quot;\ * \-#,##0_ ;_ &quot;R&quot;\ * &quot;-&quot;_ ;_ @_ "/>
    <numFmt numFmtId="220" formatCode="_ * #,##0.00_ ;_ * &quot;\&quot;&quot;\&quot;&quot;\&quot;&quot;\&quot;&quot;\&quot;&quot;\&quot;\-#,##0.00_ ;_ * &quot;-&quot;??_ ;_ @_ "/>
    <numFmt numFmtId="221" formatCode="&quot;\&quot;#,##0.00;&quot;\&quot;&quot;\&quot;&quot;\&quot;&quot;\&quot;&quot;\&quot;&quot;\&quot;&quot;\&quot;&quot;\&quot;\-#,##0.00"/>
    <numFmt numFmtId="222" formatCode="_ * #,##0_ ;_ * &quot;\&quot;&quot;\&quot;&quot;\&quot;&quot;\&quot;&quot;\&quot;&quot;\&quot;\-#,##0_ ;_ * &quot;-&quot;_ ;_ @_ "/>
    <numFmt numFmtId="223" formatCode="\$#,##0\ ;\(\$#,##0\)"/>
    <numFmt numFmtId="224" formatCode="&quot;$&quot;#,##0\ ;\(&quot;$&quot;#,##0\)"/>
    <numFmt numFmtId="225" formatCode="\t0.00%"/>
    <numFmt numFmtId="226" formatCode="0.000"/>
    <numFmt numFmtId="227" formatCode="_(\§\g\ #,##0_);_(\§\g\ \(#,##0\);_(\§\g\ &quot;-&quot;??_);_(@_)"/>
    <numFmt numFmtId="228" formatCode="_(\§\g\ #,##0_);_(\§\g\ \(#,##0\);_(\§\g\ &quot;-&quot;_);_(@_)"/>
    <numFmt numFmtId="229" formatCode="\t#\ ??/??"/>
    <numFmt numFmtId="230" formatCode="\§\g#,##0_);\(\§\g#,##0\)"/>
    <numFmt numFmtId="231" formatCode="_-&quot;VND&quot;* #,##0_-;\-&quot;VND&quot;* #,##0_-;_-&quot;VND&quot;* &quot;-&quot;_-;_-@_-"/>
    <numFmt numFmtId="232" formatCode="_(&quot;Rp&quot;* #,##0.00_);_(&quot;Rp&quot;* \(#,##0.00\);_(&quot;Rp&quot;* &quot;-&quot;??_);_(@_)"/>
    <numFmt numFmtId="233" formatCode="#,##0.00\ &quot;FB&quot;;[Red]\-#,##0.00\ &quot;FB&quot;"/>
    <numFmt numFmtId="234" formatCode="#,##0\ &quot;$&quot;;\-#,##0\ &quot;$&quot;"/>
    <numFmt numFmtId="235" formatCode="_-* #,##0\ _F_B_-;\-* #,##0\ _F_B_-;_-* &quot;-&quot;\ _F_B_-;_-@_-"/>
    <numFmt numFmtId="236" formatCode="#,##0_);\-#,##0_)"/>
    <numFmt numFmtId="237" formatCode="#,###;\-#,###;&quot;&quot;;_(@_)"/>
    <numFmt numFmtId="238" formatCode="#,##0\ &quot;$&quot;_);\(#,##0\ &quot;$&quot;\)"/>
    <numFmt numFmtId="239" formatCode="_-&quot;£&quot;* #,##0_-;\-&quot;£&quot;* #,##0_-;_-&quot;£&quot;* &quot;-&quot;_-;_-@_-"/>
    <numFmt numFmtId="240" formatCode="&quot;Fr.&quot;\ #,##0.00;[Red]&quot;Fr.&quot;\ \-#,##0.00"/>
    <numFmt numFmtId="241" formatCode="_ &quot;Fr.&quot;\ * #,##0_ ;_ &quot;Fr.&quot;\ * \-#,##0_ ;_ &quot;Fr.&quot;\ * &quot;-&quot;_ ;_ @_ "/>
    <numFmt numFmtId="242" formatCode="&quot;\&quot;#,##0;[Red]\-&quot;\&quot;#,##0"/>
    <numFmt numFmtId="243" formatCode="&quot;\&quot;#,##0.00;\-&quot;\&quot;#,##0.00"/>
    <numFmt numFmtId="244" formatCode="&quot;VND&quot;#,##0_);[Red]\(&quot;VND&quot;#,##0\)"/>
    <numFmt numFmtId="245" formatCode="#,##0.00_);\-#,##0.00_)"/>
    <numFmt numFmtId="246" formatCode="#,##0.000_);\(#,##0.000\)"/>
    <numFmt numFmtId="247" formatCode="#"/>
    <numFmt numFmtId="248" formatCode="&quot;¡Ì&quot;#,##0;[Red]\-&quot;¡Ì&quot;#,##0"/>
    <numFmt numFmtId="249" formatCode="#,##0.00\ &quot;F&quot;;[Red]\-#,##0.00\ &quot;F&quot;"/>
    <numFmt numFmtId="250" formatCode="&quot;£&quot;#,##0;[Red]\-&quot;£&quot;#,##0"/>
    <numFmt numFmtId="251" formatCode="#,##0.00\ \ "/>
    <numFmt numFmtId="252" formatCode="0.00000000000E+00;\?"/>
    <numFmt numFmtId="253" formatCode="_ * #,##0_ ;_ * \-#,##0_ ;_ * &quot;-&quot;??_ ;_ @_ "/>
    <numFmt numFmtId="254" formatCode="0.00000"/>
    <numFmt numFmtId="255" formatCode="_(* #.##0.00_);_(* \(#.##0.00\);_(* &quot;-&quot;??_);_(@_)"/>
    <numFmt numFmtId="256" formatCode="#,##0.00\ \ \ \ "/>
    <numFmt numFmtId="257" formatCode="&quot;$&quot;#,##0;[Red]\-&quot;$&quot;#,##0"/>
    <numFmt numFmtId="258" formatCode="#,##0\ &quot;F&quot;;[Red]\-#,##0\ &quot;F&quot;"/>
    <numFmt numFmtId="259" formatCode="_ * #.##._ ;_ * \-#.##._ ;_ * &quot;-&quot;??_ ;_ @_ⴆ"/>
    <numFmt numFmtId="260" formatCode="_-* #,##0\ _F_-;\-* #,##0\ _F_-;_-* &quot;-&quot;??\ _F_-;_-@_-"/>
    <numFmt numFmtId="261" formatCode="_-* ###,0&quot;.&quot;00_-;\-* ###,0&quot;.&quot;00_-;_-* &quot;-&quot;??_-;_-@_-"/>
    <numFmt numFmtId="262" formatCode="_-&quot;$&quot;* ###,0&quot;.&quot;00_-;\-&quot;$&quot;* ###,0&quot;.&quot;00_-;_-&quot;$&quot;* &quot;-&quot;??_-;_-@_-"/>
    <numFmt numFmtId="263" formatCode="#,##0.00\ &quot;F&quot;;\-#,##0.00\ &quot;F&quot;"/>
    <numFmt numFmtId="264" formatCode="&quot;\&quot;#,##0;&quot;\&quot;&quot;\&quot;&quot;\&quot;&quot;\&quot;&quot;\&quot;&quot;\&quot;&quot;\&quot;\-#,##0"/>
    <numFmt numFmtId="265" formatCode="_-&quot;€&quot;* #,##0_-;\-&quot;€&quot;* #,##0_-;_-&quot;€&quot;* &quot;-&quot;_-;_-@_-"/>
    <numFmt numFmtId="266" formatCode="#,##0\ &quot;€&quot;;[Red]\-#,##0\ &quot;€&quot;"/>
    <numFmt numFmtId="267" formatCode="_-&quot;€&quot;* #,##0.00_-;\-&quot;€&quot;* #,##0.00_-;_-&quot;€&quot;* &quot;-&quot;??_-;_-@_-"/>
    <numFmt numFmtId="268" formatCode="#,##0.00000"/>
    <numFmt numFmtId="270" formatCode="_-* #,##0\ _₫_-;\-* #,##0\ _₫_-;_-* &quot;-&quot;??\ _₫_-;_-@_-"/>
    <numFmt numFmtId="271" formatCode="_-* #,##0.000\ _₫_-;\-* #,##0.000\ _₫_-;_-* &quot;-&quot;??\ _₫_-;_-@_-"/>
  </numFmts>
  <fonts count="185">
    <font>
      <sz val="12"/>
      <color theme="1"/>
      <name val="Times New Roman"/>
      <family val="2"/>
      <charset val="163"/>
    </font>
    <font>
      <b/>
      <sz val="12"/>
      <color theme="1"/>
      <name val="Times New Roman"/>
      <family val="1"/>
      <charset val="163"/>
    </font>
    <font>
      <b/>
      <sz val="12"/>
      <color theme="1"/>
      <name val="Times New Roman"/>
      <family val="1"/>
    </font>
    <font>
      <b/>
      <i/>
      <sz val="12"/>
      <color theme="1"/>
      <name val="Times New Roman"/>
      <family val="1"/>
    </font>
    <font>
      <sz val="12"/>
      <color theme="1"/>
      <name val="Times New Roman"/>
      <family val="2"/>
      <charset val="163"/>
    </font>
    <font>
      <b/>
      <sz val="12"/>
      <name val="Times New Roman"/>
      <family val="1"/>
    </font>
    <font>
      <sz val="12"/>
      <name val="Times New Roman"/>
      <family val="2"/>
      <charset val="163"/>
    </font>
    <font>
      <sz val="12"/>
      <name val="Times New Roman"/>
      <family val="1"/>
    </font>
    <font>
      <sz val="12"/>
      <color theme="1"/>
      <name val="Times New Roman"/>
      <family val="1"/>
    </font>
    <font>
      <b/>
      <sz val="12"/>
      <name val="Times New Roman"/>
      <family val="2"/>
      <charset val="163"/>
    </font>
    <font>
      <b/>
      <i/>
      <sz val="12"/>
      <name val="Times New Roman"/>
      <family val="2"/>
      <charset val="163"/>
    </font>
    <font>
      <sz val="10"/>
      <name val="Arial"/>
      <family val="2"/>
    </font>
    <font>
      <sz val="9"/>
      <name val="Arial"/>
      <family val="2"/>
      <charset val="163"/>
    </font>
    <font>
      <sz val="10"/>
      <name val="Times New Roman"/>
      <family val="1"/>
    </font>
    <font>
      <b/>
      <u/>
      <sz val="12"/>
      <name val="Times New Roman"/>
      <family val="1"/>
    </font>
    <font>
      <u/>
      <sz val="10"/>
      <name val="Times New Roman"/>
      <family val="1"/>
    </font>
    <font>
      <b/>
      <u/>
      <sz val="10"/>
      <name val="Times New Roman"/>
      <family val="1"/>
    </font>
    <font>
      <b/>
      <sz val="10"/>
      <name val="Times New Roman"/>
      <family val="1"/>
    </font>
    <font>
      <b/>
      <sz val="10"/>
      <name val="Arial"/>
      <family val="2"/>
    </font>
    <font>
      <i/>
      <sz val="10"/>
      <name val="Times New Roman"/>
      <family val="1"/>
    </font>
    <font>
      <b/>
      <i/>
      <sz val="10"/>
      <name val="Times New Roman"/>
      <family val="1"/>
    </font>
    <font>
      <b/>
      <sz val="8"/>
      <name val="Times New Roman"/>
      <family val="1"/>
    </font>
    <font>
      <sz val="8"/>
      <name val="Times New Roman"/>
      <family val="1"/>
    </font>
    <font>
      <b/>
      <i/>
      <sz val="8"/>
      <name val="Times New Roman"/>
      <family val="1"/>
    </font>
    <font>
      <sz val="14"/>
      <name val=".VnTime"/>
      <family val="2"/>
    </font>
    <font>
      <i/>
      <sz val="8"/>
      <color rgb="FF000000"/>
      <name val="Arial"/>
      <family val="2"/>
    </font>
    <font>
      <b/>
      <sz val="8"/>
      <color rgb="FF000000"/>
      <name val="Times New Roman"/>
      <family val="1"/>
    </font>
    <font>
      <sz val="12"/>
      <name val="VNI-Times"/>
    </font>
    <font>
      <sz val="12"/>
      <name val=".VnTime"/>
      <family val="2"/>
    </font>
    <font>
      <sz val="10"/>
      <color indexed="8"/>
      <name val="MS Sans Serif"/>
      <family val="2"/>
    </font>
    <font>
      <sz val="12"/>
      <name val="돋움체"/>
      <family val="3"/>
      <charset val="129"/>
    </font>
    <font>
      <sz val="12"/>
      <name val="VNtimes new roman"/>
      <family val="2"/>
    </font>
    <font>
      <sz val="9"/>
      <name val="Arial"/>
      <family val="2"/>
    </font>
    <font>
      <sz val="10"/>
      <name val=".VnTime"/>
      <family val="2"/>
    </font>
    <font>
      <sz val="10"/>
      <name val="VNI-Times"/>
    </font>
    <font>
      <sz val="10"/>
      <name val="?? ??"/>
      <family val="1"/>
      <charset val="136"/>
    </font>
    <font>
      <sz val="12"/>
      <name val=".VnArial"/>
      <family val="2"/>
    </font>
    <font>
      <sz val="10"/>
      <name val="??"/>
      <family val="3"/>
      <charset val="129"/>
    </font>
    <font>
      <sz val="12"/>
      <name val="????"/>
      <family val="1"/>
      <charset val="136"/>
    </font>
    <font>
      <sz val="12"/>
      <name val="Courier"/>
      <family val="3"/>
    </font>
    <font>
      <sz val="10"/>
      <name val="AngsanaUPC"/>
      <family val="1"/>
    </font>
    <font>
      <sz val="12"/>
      <name val="|??¢¥¢¬¨Ï"/>
      <family val="1"/>
      <charset val="129"/>
    </font>
    <font>
      <b/>
      <sz val="12"/>
      <name val="Arial"/>
      <family val="2"/>
    </font>
    <font>
      <sz val="10"/>
      <name val="Helv"/>
      <family val="2"/>
    </font>
    <font>
      <sz val="10"/>
      <color indexed="8"/>
      <name val="Arial"/>
      <family val="2"/>
    </font>
    <font>
      <sz val="10"/>
      <color indexed="8"/>
      <name val="Arial"/>
      <family val="2"/>
      <charset val="163"/>
    </font>
    <font>
      <sz val="10"/>
      <name val="MS Sans Serif"/>
      <family val="2"/>
    </font>
    <font>
      <sz val="12"/>
      <name val="???"/>
    </font>
    <font>
      <sz val="11"/>
      <name val="‚l‚r ‚oƒSƒVƒbƒN"/>
      <family val="3"/>
      <charset val="128"/>
    </font>
    <font>
      <sz val="11"/>
      <name val="–¾’©"/>
      <family val="1"/>
      <charset val="128"/>
    </font>
    <font>
      <sz val="14"/>
      <name val="Terminal"/>
      <family val="3"/>
      <charset val="128"/>
    </font>
    <font>
      <sz val="14"/>
      <name val="VnTime"/>
    </font>
    <font>
      <sz val="10"/>
      <name val=".VnArial"/>
      <family val="2"/>
    </font>
    <font>
      <b/>
      <u/>
      <sz val="14"/>
      <color indexed="8"/>
      <name val=".VnBook-AntiquaH"/>
      <family val="2"/>
    </font>
    <font>
      <sz val="11"/>
      <name val=".VnTime"/>
      <family val="2"/>
    </font>
    <font>
      <b/>
      <u/>
      <sz val="10"/>
      <name val="VNI-Times"/>
    </font>
    <font>
      <b/>
      <sz val="10"/>
      <name val=".VnArial"/>
      <family val="2"/>
    </font>
    <font>
      <sz val="10"/>
      <name val="VnTimes"/>
      <family val="1"/>
    </font>
    <font>
      <sz val="12"/>
      <color indexed="10"/>
      <name val=".VnArial Narrow"/>
      <family val="2"/>
    </font>
    <font>
      <sz val="12"/>
      <color indexed="8"/>
      <name val="¹ÙÅÁÃ¼"/>
      <family val="1"/>
      <charset val="129"/>
    </font>
    <font>
      <i/>
      <sz val="12"/>
      <color indexed="8"/>
      <name val=".VnBook-AntiquaH"/>
      <family val="2"/>
    </font>
    <font>
      <sz val="10"/>
      <name val="Arial"/>
      <family val="2"/>
      <charset val="163"/>
    </font>
    <font>
      <b/>
      <sz val="12"/>
      <color indexed="8"/>
      <name val=".VnBook-Antiqua"/>
      <family val="2"/>
    </font>
    <font>
      <i/>
      <sz val="12"/>
      <color indexed="8"/>
      <name val=".VnBook-Antiqua"/>
      <family val="2"/>
    </font>
    <font>
      <sz val="14"/>
      <name val=".VnTimeH"/>
      <family val="2"/>
    </font>
    <font>
      <sz val="14"/>
      <name val="VNI-Times"/>
    </font>
    <font>
      <sz val="12"/>
      <name val="¹UAAA¼"/>
      <family val="3"/>
      <charset val="129"/>
    </font>
    <font>
      <sz val="11"/>
      <name val="VNI-Times"/>
    </font>
    <font>
      <sz val="8"/>
      <name val="Times New Roman"/>
      <family val="1"/>
      <charset val="163"/>
    </font>
    <font>
      <b/>
      <sz val="12"/>
      <color indexed="63"/>
      <name val="VNI-Times"/>
    </font>
    <font>
      <sz val="12"/>
      <name val="¹ÙÅÁÃ¼"/>
      <charset val="129"/>
    </font>
    <font>
      <sz val="12"/>
      <name val="¹UAAA¼"/>
      <family val="3"/>
      <charset val="128"/>
    </font>
    <font>
      <sz val="12"/>
      <name val="Tms Rmn"/>
    </font>
    <font>
      <sz val="13"/>
      <name val=".VnTime"/>
      <family val="2"/>
    </font>
    <font>
      <sz val="10"/>
      <name val="Times New Roman"/>
      <family val="1"/>
      <charset val="163"/>
    </font>
    <font>
      <sz val="11"/>
      <name val="µ¸¿ò"/>
      <charset val="129"/>
    </font>
    <font>
      <sz val="10"/>
      <name val="±¼¸²A¼"/>
      <family val="3"/>
      <charset val="129"/>
    </font>
    <font>
      <sz val="12"/>
      <name val="¹ÙÅÁÃ¼"/>
      <family val="1"/>
      <charset val="129"/>
    </font>
    <font>
      <sz val="10"/>
      <name val="Helv"/>
    </font>
    <font>
      <b/>
      <sz val="10"/>
      <name val="Helv"/>
    </font>
    <font>
      <sz val="10"/>
      <name val="VNI-Aptima"/>
    </font>
    <font>
      <sz val="11"/>
      <name val="Tms Rmn"/>
    </font>
    <font>
      <sz val="11"/>
      <color indexed="8"/>
      <name val="Calibri"/>
      <family val="2"/>
    </font>
    <font>
      <sz val="11"/>
      <name val="UVnTime"/>
    </font>
    <font>
      <sz val="11"/>
      <color indexed="8"/>
      <name val="Arial"/>
      <family val="2"/>
    </font>
    <font>
      <b/>
      <sz val="12"/>
      <name val="VNTime"/>
      <family val="2"/>
    </font>
    <font>
      <sz val="10"/>
      <name val="MS Serif"/>
      <family val="1"/>
    </font>
    <font>
      <sz val="11"/>
      <name val="VNtimes new roman"/>
      <family val="2"/>
    </font>
    <font>
      <sz val="12"/>
      <name val="???"/>
      <family val="3"/>
      <charset val="129"/>
    </font>
    <font>
      <sz val="12"/>
      <name val="Arial"/>
      <family val="2"/>
    </font>
    <font>
      <b/>
      <sz val="12"/>
      <name val="VNTimeH"/>
      <family val="2"/>
    </font>
    <font>
      <sz val="10"/>
      <name val="Arial CE"/>
      <charset val="238"/>
    </font>
    <font>
      <sz val="10"/>
      <color indexed="16"/>
      <name val="MS Serif"/>
      <family val="1"/>
    </font>
    <font>
      <sz val="10"/>
      <name val="VNI-Helve-Condense"/>
    </font>
    <font>
      <sz val="12"/>
      <name val="VNTime"/>
      <family val="2"/>
    </font>
    <font>
      <sz val="8"/>
      <name val="Arial"/>
      <family val="2"/>
    </font>
    <font>
      <b/>
      <sz val="11"/>
      <name val="Times New Roman"/>
      <family val="1"/>
    </font>
    <font>
      <sz val="10"/>
      <name val=".VnArialH"/>
      <family val="2"/>
    </font>
    <font>
      <b/>
      <sz val="12"/>
      <name val=".VnBook-AntiquaH"/>
      <family val="2"/>
    </font>
    <font>
      <b/>
      <sz val="12"/>
      <color indexed="9"/>
      <name val="Tms Rmn"/>
    </font>
    <font>
      <b/>
      <sz val="12"/>
      <name val="Helv"/>
    </font>
    <font>
      <b/>
      <sz val="18"/>
      <name val="Arial"/>
      <family val="2"/>
    </font>
    <font>
      <b/>
      <sz val="8"/>
      <name val="MS Sans Serif"/>
      <family val="2"/>
    </font>
    <font>
      <b/>
      <sz val="10"/>
      <name val=".VnTime"/>
      <family val="2"/>
    </font>
    <font>
      <b/>
      <sz val="14"/>
      <name val=".VnTimeH"/>
      <family val="2"/>
    </font>
    <font>
      <sz val="12"/>
      <name val="±¼¸²Ã¼"/>
      <family val="3"/>
      <charset val="129"/>
    </font>
    <font>
      <u/>
      <sz val="10"/>
      <color indexed="12"/>
      <name val=".VnTime"/>
      <family val="2"/>
    </font>
    <font>
      <u/>
      <sz val="12"/>
      <color indexed="12"/>
      <name val=".VnTime"/>
      <family val="2"/>
    </font>
    <font>
      <u/>
      <sz val="12"/>
      <color indexed="12"/>
      <name val="Arial"/>
      <family val="2"/>
    </font>
    <font>
      <i/>
      <sz val="10"/>
      <name val=".VnTime"/>
      <family val="2"/>
    </font>
    <font>
      <sz val="8"/>
      <name val="VNarial"/>
      <family val="2"/>
    </font>
    <font>
      <b/>
      <sz val="11"/>
      <name val="Helv"/>
    </font>
    <font>
      <sz val="7"/>
      <name val="Small Fonts"/>
      <family val="2"/>
    </font>
    <font>
      <b/>
      <sz val="12"/>
      <name val="VN-NTime"/>
    </font>
    <font>
      <sz val="10"/>
      <name val="VNtimes new roman"/>
      <family val="1"/>
    </font>
    <font>
      <sz val="12"/>
      <name val="바탕체"/>
      <family val="1"/>
      <charset val="129"/>
    </font>
    <font>
      <sz val="12"/>
      <name val="timesnewroman"/>
    </font>
    <font>
      <sz val="10"/>
      <color indexed="8"/>
      <name val="Times New Roman"/>
      <family val="2"/>
    </font>
    <font>
      <sz val="12"/>
      <color indexed="8"/>
      <name val="Times New Roman"/>
      <family val="2"/>
      <charset val="163"/>
    </font>
    <font>
      <sz val="11"/>
      <color indexed="8"/>
      <name val="Helvetica Neue"/>
    </font>
    <font>
      <sz val="11"/>
      <name val="VNI-Aptima"/>
    </font>
    <font>
      <b/>
      <sz val="11"/>
      <name val="Arial"/>
      <family val="2"/>
    </font>
    <font>
      <b/>
      <sz val="11"/>
      <name val="Arial"/>
      <family val="2"/>
      <charset val="163"/>
    </font>
    <font>
      <sz val="14"/>
      <name val=".VnArial Narrow"/>
      <family val="2"/>
    </font>
    <font>
      <sz val="12"/>
      <name val="Helv"/>
    </font>
    <font>
      <b/>
      <sz val="10"/>
      <name val="MS Sans Serif"/>
      <family val="2"/>
    </font>
    <font>
      <sz val="8"/>
      <name val="Wingdings"/>
      <charset val="2"/>
    </font>
    <font>
      <sz val="8"/>
      <name val="Helv"/>
    </font>
    <font>
      <b/>
      <sz val="12"/>
      <color indexed="8"/>
      <name val="Arial"/>
      <family val="2"/>
      <charset val="163"/>
    </font>
    <font>
      <b/>
      <i/>
      <sz val="12"/>
      <color indexed="8"/>
      <name val="Arial"/>
      <family val="2"/>
      <charset val="163"/>
    </font>
    <font>
      <sz val="12"/>
      <color indexed="8"/>
      <name val="Arial"/>
      <family val="2"/>
      <charset val="163"/>
    </font>
    <font>
      <i/>
      <sz val="12"/>
      <color indexed="8"/>
      <name val="Arial"/>
      <family val="2"/>
      <charset val="163"/>
    </font>
    <font>
      <sz val="19"/>
      <color indexed="48"/>
      <name val="Arial"/>
      <family val="2"/>
      <charset val="163"/>
    </font>
    <font>
      <sz val="12"/>
      <color indexed="14"/>
      <name val="Arial"/>
      <family val="2"/>
      <charset val="163"/>
    </font>
    <font>
      <sz val="11"/>
      <name val="3C_Times_T"/>
    </font>
    <font>
      <sz val="8"/>
      <name val="MS Sans Serif"/>
      <family val="2"/>
    </font>
    <font>
      <b/>
      <sz val="10.5"/>
      <name val=".VnAvantH"/>
      <family val="2"/>
    </font>
    <font>
      <sz val="10"/>
      <name val="VNbook-Antiqua"/>
      <family val="2"/>
    </font>
    <font>
      <sz val="11"/>
      <color indexed="32"/>
      <name val="VNI-Times"/>
    </font>
    <font>
      <b/>
      <sz val="8"/>
      <color indexed="8"/>
      <name val="Helv"/>
    </font>
    <font>
      <sz val="10"/>
      <name val="Symbol"/>
      <family val="1"/>
      <charset val="2"/>
    </font>
    <font>
      <sz val="13"/>
      <name val=".VnArial"/>
      <family val="2"/>
    </font>
    <font>
      <b/>
      <sz val="10"/>
      <name val="VNI-Univer"/>
    </font>
    <font>
      <sz val="10"/>
      <name val=".VnBook-Antiqua"/>
      <family val="2"/>
    </font>
    <font>
      <sz val="12"/>
      <name val="VNTime"/>
    </font>
    <font>
      <b/>
      <sz val="12"/>
      <name val="VNI-Times"/>
    </font>
    <font>
      <sz val="11"/>
      <name val=".VnAvant"/>
      <family val="2"/>
    </font>
    <font>
      <b/>
      <sz val="13"/>
      <color indexed="8"/>
      <name val=".VnTimeH"/>
      <family val="2"/>
    </font>
    <font>
      <b/>
      <u val="double"/>
      <sz val="12"/>
      <color indexed="12"/>
      <name val=".VnBahamasB"/>
      <family val="2"/>
    </font>
    <font>
      <b/>
      <i/>
      <u/>
      <sz val="12"/>
      <name val=".VnTimeH"/>
      <family val="2"/>
    </font>
    <font>
      <sz val="9.5"/>
      <name val=".VnBlackH"/>
      <family val="2"/>
    </font>
    <font>
      <b/>
      <sz val="10"/>
      <name val=".VnBahamasBH"/>
      <family val="2"/>
    </font>
    <font>
      <b/>
      <sz val="11"/>
      <name val=".VnArialH"/>
      <family val="2"/>
    </font>
    <font>
      <b/>
      <sz val="10"/>
      <name val=".VnTimeH"/>
      <family val="2"/>
    </font>
    <font>
      <b/>
      <sz val="11"/>
      <name val=".VnTimeH"/>
      <family val="2"/>
    </font>
    <font>
      <b/>
      <sz val="10"/>
      <name val=".VnArialH"/>
      <family val="2"/>
    </font>
    <font>
      <sz val="10"/>
      <name val=".VnAvant"/>
      <family val="2"/>
    </font>
    <font>
      <sz val="10"/>
      <name val=".VnArial Narrow"/>
      <family val="2"/>
    </font>
    <font>
      <sz val="10"/>
      <name val="VNtimes new roman"/>
      <family val="2"/>
    </font>
    <font>
      <sz val="14"/>
      <name val="VnTime"/>
      <family val="2"/>
    </font>
    <font>
      <b/>
      <sz val="8"/>
      <name val="VN Helvetica"/>
    </font>
    <font>
      <b/>
      <sz val="12"/>
      <name val=".VnTime"/>
      <family val="2"/>
    </font>
    <font>
      <b/>
      <sz val="10"/>
      <name val="VN AvantGBook"/>
    </font>
    <font>
      <b/>
      <sz val="16"/>
      <name val=".VnTime"/>
      <family val="2"/>
    </font>
    <font>
      <sz val="9"/>
      <name val=".VnTime"/>
      <family val="2"/>
    </font>
    <font>
      <sz val="10"/>
      <name val="Geneva"/>
      <family val="2"/>
    </font>
    <font>
      <sz val="14"/>
      <name val=".VnArial"/>
      <family val="2"/>
    </font>
    <font>
      <sz val="16"/>
      <name val="AngsanaUPC"/>
      <family val="3"/>
    </font>
    <font>
      <sz val="10"/>
      <name val=" "/>
      <family val="1"/>
    </font>
    <font>
      <sz val="14"/>
      <name val="뼻뮝"/>
      <family val="3"/>
      <charset val="129"/>
    </font>
    <font>
      <sz val="12"/>
      <color indexed="8"/>
      <name val="바탕체"/>
      <family val="3"/>
    </font>
    <font>
      <sz val="12"/>
      <name val="뼻뮝"/>
      <family val="1"/>
      <charset val="129"/>
    </font>
    <font>
      <sz val="10"/>
      <name val="명조"/>
      <family val="3"/>
      <charset val="129"/>
    </font>
    <font>
      <sz val="10"/>
      <name val="돋움체"/>
      <family val="3"/>
      <charset val="129"/>
    </font>
    <font>
      <u/>
      <sz val="12"/>
      <name val="Times New Roman"/>
      <family val="1"/>
    </font>
    <font>
      <b/>
      <i/>
      <u/>
      <sz val="12"/>
      <name val="Times New Roman"/>
      <family val="1"/>
    </font>
    <font>
      <i/>
      <sz val="12"/>
      <name val="Times New Roman"/>
      <family val="1"/>
    </font>
    <font>
      <sz val="11"/>
      <name val="Times New Roman"/>
      <family val="1"/>
    </font>
    <font>
      <i/>
      <sz val="12"/>
      <color theme="1"/>
      <name val="Times New Roman"/>
      <family val="1"/>
    </font>
    <font>
      <b/>
      <u/>
      <sz val="12"/>
      <color theme="1"/>
      <name val="Times New Roman"/>
      <family val="1"/>
    </font>
    <font>
      <b/>
      <u val="singleAccounting"/>
      <sz val="12"/>
      <name val="Times New Roman"/>
      <family val="1"/>
    </font>
    <font>
      <sz val="12"/>
      <name val="Times New Roman"/>
      <family val="1"/>
    </font>
    <font>
      <b/>
      <i/>
      <sz val="12"/>
      <name val="Times New Roman"/>
      <family val="1"/>
    </font>
    <font>
      <sz val="12"/>
      <name val="Times New Roman"/>
      <family val="1"/>
      <charset val="163"/>
    </font>
    <font>
      <sz val="11.5"/>
      <name val="Times New Roman"/>
      <family val="1"/>
    </font>
  </fonts>
  <fills count="28">
    <fill>
      <patternFill patternType="none"/>
    </fill>
    <fill>
      <patternFill patternType="gray125"/>
    </fill>
    <fill>
      <patternFill patternType="solid">
        <fgColor theme="0"/>
        <bgColor indexed="64"/>
      </patternFill>
    </fill>
    <fill>
      <patternFill patternType="solid">
        <fgColor indexed="22"/>
        <bgColor indexed="64"/>
      </patternFill>
    </fill>
    <fill>
      <patternFill patternType="solid">
        <fgColor indexed="13"/>
        <bgColor indexed="64"/>
      </patternFill>
    </fill>
    <fill>
      <patternFill patternType="solid">
        <fgColor indexed="65"/>
        <bgColor indexed="64"/>
      </patternFill>
    </fill>
    <fill>
      <patternFill patternType="solid">
        <fgColor indexed="40"/>
        <bgColor indexed="64"/>
      </patternFill>
    </fill>
    <fill>
      <patternFill patternType="solid">
        <fgColor indexed="26"/>
        <bgColor indexed="64"/>
      </patternFill>
    </fill>
    <fill>
      <patternFill patternType="darkVertical"/>
    </fill>
    <fill>
      <patternFill patternType="solid">
        <fgColor indexed="43"/>
        <bgColor indexed="64"/>
      </patternFill>
    </fill>
    <fill>
      <patternFill patternType="solid">
        <fgColor indexed="54"/>
        <bgColor indexed="64"/>
      </patternFill>
    </fill>
    <fill>
      <patternFill patternType="solid">
        <fgColor indexed="10"/>
        <bgColor indexed="64"/>
      </patternFill>
    </fill>
    <fill>
      <patternFill patternType="solid">
        <fgColor indexed="45"/>
        <bgColor indexed="64"/>
      </patternFill>
    </fill>
    <fill>
      <patternFill patternType="solid">
        <fgColor indexed="29"/>
        <bgColor indexed="64"/>
      </patternFill>
    </fill>
    <fill>
      <patternFill patternType="solid">
        <fgColor indexed="42"/>
        <bgColor indexed="64"/>
      </patternFill>
    </fill>
    <fill>
      <patternFill patternType="solid">
        <fgColor indexed="51"/>
        <bgColor indexed="64"/>
      </patternFill>
    </fill>
    <fill>
      <patternFill patternType="solid">
        <fgColor indexed="47"/>
        <bgColor indexed="64"/>
      </patternFill>
    </fill>
    <fill>
      <patternFill patternType="solid">
        <fgColor indexed="50"/>
        <bgColor indexed="64"/>
      </patternFill>
    </fill>
    <fill>
      <patternFill patternType="solid">
        <fgColor indexed="57"/>
        <bgColor indexed="64"/>
      </patternFill>
    </fill>
    <fill>
      <patternFill patternType="solid">
        <fgColor indexed="21"/>
        <bgColor indexed="64"/>
      </patternFill>
    </fill>
    <fill>
      <patternFill patternType="lightUp">
        <fgColor indexed="48"/>
        <bgColor indexed="44"/>
      </patternFill>
    </fill>
    <fill>
      <patternFill patternType="solid">
        <fgColor indexed="44"/>
        <bgColor indexed="64"/>
      </patternFill>
    </fill>
    <fill>
      <patternFill patternType="solid">
        <fgColor indexed="41"/>
        <bgColor indexed="64"/>
      </patternFill>
    </fill>
    <fill>
      <patternFill patternType="solid">
        <fgColor indexed="35"/>
        <bgColor indexed="64"/>
      </patternFill>
    </fill>
    <fill>
      <patternFill patternType="gray125">
        <fgColor indexed="35"/>
      </patternFill>
    </fill>
    <fill>
      <patternFill patternType="solid">
        <fgColor indexed="26"/>
        <bgColor indexed="9"/>
      </patternFill>
    </fill>
    <fill>
      <patternFill patternType="solid">
        <fgColor indexed="9"/>
        <bgColor indexed="10"/>
      </patternFill>
    </fill>
    <fill>
      <patternFill patternType="solid">
        <fgColor indexed="9"/>
        <bgColor indexed="64"/>
      </patternFill>
    </fill>
  </fills>
  <borders count="47">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hair">
        <color indexed="64"/>
      </top>
      <bottom/>
      <diagonal/>
    </border>
    <border>
      <left/>
      <right style="thin">
        <color indexed="64"/>
      </right>
      <top style="hair">
        <color indexed="64"/>
      </top>
      <bottom/>
      <diagonal/>
    </border>
    <border>
      <left style="thin">
        <color indexed="64"/>
      </left>
      <right/>
      <top/>
      <bottom style="hair">
        <color indexed="64"/>
      </bottom>
      <diagonal/>
    </border>
    <border>
      <left/>
      <right style="thin">
        <color indexed="64"/>
      </right>
      <top/>
      <bottom style="hair">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thin">
        <color indexed="64"/>
      </right>
      <top style="double">
        <color indexed="64"/>
      </top>
      <bottom style="hair">
        <color indexed="64"/>
      </bottom>
      <diagonal/>
    </border>
    <border>
      <left/>
      <right/>
      <top/>
      <bottom style="hair">
        <color indexed="64"/>
      </bottom>
      <diagonal/>
    </border>
    <border>
      <left/>
      <right/>
      <top style="double">
        <color indexed="64"/>
      </top>
      <bottom/>
      <diagonal/>
    </border>
    <border>
      <left/>
      <right style="double">
        <color indexed="64"/>
      </right>
      <top/>
      <bottom/>
      <diagonal/>
    </border>
    <border>
      <left/>
      <right/>
      <top style="medium">
        <color indexed="64"/>
      </top>
      <bottom style="medium">
        <color indexed="64"/>
      </bottom>
      <diagonal/>
    </border>
    <border>
      <left/>
      <right/>
      <top/>
      <bottom style="medium">
        <color indexed="64"/>
      </bottom>
      <diagonal/>
    </border>
    <border>
      <left style="thin">
        <color indexed="64"/>
      </left>
      <right style="thin">
        <color indexed="64"/>
      </right>
      <top style="thin">
        <color indexed="8"/>
      </top>
      <bottom style="thin">
        <color indexed="64"/>
      </bottom>
      <diagonal/>
    </border>
    <border>
      <left style="thin">
        <color indexed="64"/>
      </left>
      <right style="thin">
        <color indexed="64"/>
      </right>
      <top style="thin">
        <color indexed="64"/>
      </top>
      <bottom style="thin">
        <color indexed="64"/>
      </bottom>
      <diagonal/>
    </border>
    <border>
      <left/>
      <right/>
      <top style="medium">
        <color indexed="64"/>
      </top>
      <bottom/>
      <diagonal/>
    </border>
    <border>
      <left style="thin">
        <color indexed="48"/>
      </left>
      <right style="thin">
        <color indexed="48"/>
      </right>
      <top style="thin">
        <color indexed="48"/>
      </top>
      <bottom style="thin">
        <color indexed="48"/>
      </bottom>
      <diagonal/>
    </border>
    <border>
      <left style="thin">
        <color indexed="41"/>
      </left>
      <right style="thin">
        <color indexed="48"/>
      </right>
      <top style="medium">
        <color indexed="41"/>
      </top>
      <bottom style="thin">
        <color indexed="48"/>
      </bottom>
      <diagonal/>
    </border>
    <border>
      <left/>
      <right/>
      <top style="thin">
        <color indexed="48"/>
      </top>
      <bottom style="thin">
        <color indexed="48"/>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right style="medium">
        <color indexed="8"/>
      </right>
      <top/>
      <bottom/>
      <diagonal/>
    </border>
    <border>
      <left/>
      <right style="medium">
        <color indexed="0"/>
      </right>
      <top/>
      <bottom/>
      <diagonal/>
    </border>
    <border>
      <left style="thin">
        <color indexed="64"/>
      </left>
      <right style="thin">
        <color indexed="64"/>
      </right>
      <top style="thin">
        <color indexed="64"/>
      </top>
      <bottom/>
      <diagonal/>
    </border>
    <border>
      <left style="double">
        <color indexed="64"/>
      </left>
      <right style="thin">
        <color indexed="64"/>
      </right>
      <top style="double">
        <color indexed="64"/>
      </top>
      <bottom/>
      <diagonal/>
    </border>
    <border>
      <left style="double">
        <color indexed="64"/>
      </left>
      <right style="thin">
        <color indexed="64"/>
      </right>
      <top style="hair">
        <color indexed="64"/>
      </top>
      <bottom style="double">
        <color indexed="64"/>
      </bottom>
      <diagonal/>
    </border>
    <border>
      <left style="medium">
        <color indexed="9"/>
      </left>
      <right style="medium">
        <color indexed="9"/>
      </right>
      <top style="medium">
        <color indexed="9"/>
      </top>
      <bottom style="medium">
        <color indexed="9"/>
      </bottom>
      <diagonal/>
    </border>
    <border>
      <left style="hair">
        <color indexed="64"/>
      </left>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bottom/>
      <diagonal/>
    </border>
  </borders>
  <cellStyleXfs count="2376">
    <xf numFmtId="0" fontId="0" fillId="0" borderId="0"/>
    <xf numFmtId="43" fontId="4" fillId="0" borderId="0" applyFont="0" applyFill="0" applyBorder="0" applyAlignment="0" applyProtection="0"/>
    <xf numFmtId="0" fontId="11" fillId="0" borderId="0"/>
    <xf numFmtId="173" fontId="12" fillId="0" borderId="0" applyFont="0" applyFill="0" applyBorder="0" applyAlignment="0" applyProtection="0"/>
    <xf numFmtId="173" fontId="24" fillId="0" borderId="0" applyFont="0" applyFill="0" applyBorder="0" applyAlignment="0" applyProtection="0"/>
    <xf numFmtId="170" fontId="27" fillId="0" borderId="0" applyFont="0" applyFill="0" applyBorder="0" applyAlignment="0" applyProtection="0"/>
    <xf numFmtId="0" fontId="28" fillId="0" borderId="0" applyNumberFormat="0" applyFill="0" applyBorder="0" applyAlignment="0" applyProtection="0"/>
    <xf numFmtId="0" fontId="29" fillId="0" borderId="0"/>
    <xf numFmtId="3" fontId="30" fillId="0" borderId="1"/>
    <xf numFmtId="3" fontId="30" fillId="0" borderId="1"/>
    <xf numFmtId="167" fontId="31" fillId="0" borderId="18" applyFont="0" applyBorder="0"/>
    <xf numFmtId="167" fontId="32" fillId="0" borderId="0" applyProtection="0"/>
    <xf numFmtId="0" fontId="33" fillId="0" borderId="0"/>
    <xf numFmtId="171" fontId="34" fillId="0" borderId="0" applyFont="0" applyFill="0" applyBorder="0" applyAlignment="0" applyProtection="0"/>
    <xf numFmtId="0" fontId="35" fillId="0" borderId="0" applyFont="0" applyFill="0" applyBorder="0" applyAlignment="0" applyProtection="0"/>
    <xf numFmtId="172" fontId="11" fillId="0" borderId="0" applyFont="0" applyFill="0" applyBorder="0" applyAlignment="0" applyProtection="0"/>
    <xf numFmtId="0" fontId="11" fillId="0" borderId="0" applyNumberFormat="0" applyFill="0" applyBorder="0" applyAlignment="0" applyProtection="0"/>
    <xf numFmtId="0" fontId="36" fillId="0" borderId="0" applyFont="0" applyFill="0" applyBorder="0" applyAlignment="0" applyProtection="0"/>
    <xf numFmtId="0" fontId="37" fillId="0" borderId="19"/>
    <xf numFmtId="173" fontId="33" fillId="0" borderId="0" applyFont="0" applyFill="0" applyBorder="0" applyAlignment="0" applyProtection="0"/>
    <xf numFmtId="174" fontId="38" fillId="0" borderId="0" applyFont="0" applyFill="0" applyBorder="0" applyAlignment="0" applyProtection="0"/>
    <xf numFmtId="175" fontId="38" fillId="0" borderId="0" applyFont="0" applyFill="0" applyBorder="0" applyAlignment="0" applyProtection="0"/>
    <xf numFmtId="176" fontId="39" fillId="0" borderId="0" applyFont="0" applyFill="0" applyBorder="0" applyAlignment="0" applyProtection="0"/>
    <xf numFmtId="0" fontId="40" fillId="0" borderId="0" applyFont="0" applyFill="0" applyBorder="0" applyAlignment="0" applyProtection="0"/>
    <xf numFmtId="0" fontId="11" fillId="0" borderId="0" applyFont="0" applyFill="0" applyBorder="0" applyAlignment="0" applyProtection="0"/>
    <xf numFmtId="0" fontId="11" fillId="0" borderId="0" applyFont="0" applyFill="0" applyBorder="0" applyAlignment="0" applyProtection="0"/>
    <xf numFmtId="0" fontId="11" fillId="0" borderId="0" applyProtection="0"/>
    <xf numFmtId="0" fontId="41" fillId="0" borderId="0"/>
    <xf numFmtId="0" fontId="11" fillId="0" borderId="0" applyNumberFormat="0" applyFill="0" applyBorder="0" applyAlignment="0" applyProtection="0"/>
    <xf numFmtId="0" fontId="11" fillId="0" borderId="0" applyProtection="0"/>
    <xf numFmtId="0" fontId="42" fillId="0" borderId="0" applyNumberFormat="0" applyFill="0" applyBorder="0" applyProtection="0">
      <alignment vertical="center"/>
    </xf>
    <xf numFmtId="174" fontId="28" fillId="0" borderId="0" applyFont="0" applyFill="0" applyBorder="0" applyAlignment="0" applyProtection="0"/>
    <xf numFmtId="177" fontId="34" fillId="0" borderId="0" applyFont="0" applyFill="0" applyBorder="0" applyAlignment="0" applyProtection="0"/>
    <xf numFmtId="178" fontId="27" fillId="0" borderId="0" applyFont="0" applyFill="0" applyBorder="0" applyAlignment="0" applyProtection="0"/>
    <xf numFmtId="42" fontId="34" fillId="0" borderId="0" applyFon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179" fontId="28" fillId="0" borderId="0" applyFont="0" applyFill="0" applyBorder="0" applyAlignment="0" applyProtection="0"/>
    <xf numFmtId="42" fontId="34" fillId="0" borderId="0" applyFont="0" applyFill="0" applyBorder="0" applyAlignment="0" applyProtection="0"/>
    <xf numFmtId="177" fontId="34" fillId="0" borderId="0" applyFont="0" applyFill="0" applyBorder="0" applyAlignment="0" applyProtection="0"/>
    <xf numFmtId="42" fontId="34" fillId="0" borderId="0" applyFont="0" applyFill="0" applyBorder="0" applyAlignment="0" applyProtection="0"/>
    <xf numFmtId="0" fontId="43" fillId="0" borderId="0"/>
    <xf numFmtId="42" fontId="34" fillId="0" borderId="0" applyFont="0" applyFill="0" applyBorder="0" applyAlignment="0" applyProtection="0"/>
    <xf numFmtId="177" fontId="34" fillId="0" borderId="0" applyFont="0" applyFill="0" applyBorder="0" applyAlignment="0" applyProtection="0"/>
    <xf numFmtId="0" fontId="43" fillId="0" borderId="0"/>
    <xf numFmtId="42" fontId="34" fillId="0" borderId="0" applyFont="0" applyFill="0" applyBorder="0" applyAlignment="0" applyProtection="0"/>
    <xf numFmtId="0" fontId="44" fillId="0" borderId="0">
      <alignment vertical="top"/>
    </xf>
    <xf numFmtId="0" fontId="45" fillId="0" borderId="0">
      <alignment vertical="top"/>
    </xf>
    <xf numFmtId="0" fontId="45" fillId="0" borderId="0">
      <alignment vertical="top"/>
    </xf>
    <xf numFmtId="0" fontId="33" fillId="0" borderId="0" applyNumberFormat="0" applyFill="0" applyBorder="0" applyAlignment="0" applyProtection="0"/>
    <xf numFmtId="0" fontId="33" fillId="0" borderId="0" applyNumberFormat="0" applyFill="0" applyBorder="0" applyAlignment="0" applyProtection="0"/>
    <xf numFmtId="42" fontId="34" fillId="0" borderId="0" applyFont="0" applyFill="0" applyBorder="0" applyAlignment="0" applyProtection="0"/>
    <xf numFmtId="180" fontId="34" fillId="0" borderId="0" applyFon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42" fontId="34" fillId="0" borderId="0" applyFont="0" applyFill="0" applyBorder="0" applyAlignment="0" applyProtection="0"/>
    <xf numFmtId="0" fontId="43" fillId="0" borderId="0"/>
    <xf numFmtId="177" fontId="34" fillId="0" borderId="0" applyFont="0" applyFill="0" applyBorder="0" applyAlignment="0" applyProtection="0"/>
    <xf numFmtId="0" fontId="43" fillId="0" borderId="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43" fillId="0" borderId="0"/>
    <xf numFmtId="42" fontId="34" fillId="0" borderId="0" applyFont="0" applyFill="0" applyBorder="0" applyAlignment="0" applyProtection="0"/>
    <xf numFmtId="42" fontId="34" fillId="0" borderId="0" applyFont="0" applyFill="0" applyBorder="0" applyAlignment="0" applyProtection="0"/>
    <xf numFmtId="42" fontId="34" fillId="0" borderId="0" applyFont="0" applyFill="0" applyBorder="0" applyAlignment="0" applyProtection="0"/>
    <xf numFmtId="0" fontId="43" fillId="0" borderId="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43" fillId="0" borderId="0"/>
    <xf numFmtId="0" fontId="43" fillId="0" borderId="0"/>
    <xf numFmtId="0" fontId="43" fillId="0" borderId="0"/>
    <xf numFmtId="180" fontId="34" fillId="0" borderId="0" applyFont="0" applyFill="0" applyBorder="0" applyAlignment="0" applyProtection="0"/>
    <xf numFmtId="0" fontId="46" fillId="0" borderId="0" applyFont="0" applyFill="0" applyBorder="0" applyAlignment="0" applyProtection="0"/>
    <xf numFmtId="0" fontId="46" fillId="0" borderId="0" applyFon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42" fontId="34" fillId="0" borderId="0" applyFont="0" applyFill="0" applyBorder="0" applyAlignment="0" applyProtection="0"/>
    <xf numFmtId="180" fontId="34" fillId="0" borderId="0" applyFont="0" applyFill="0" applyBorder="0" applyAlignment="0" applyProtection="0"/>
    <xf numFmtId="42" fontId="34" fillId="0" borderId="0" applyFont="0" applyFill="0" applyBorder="0" applyAlignment="0" applyProtection="0"/>
    <xf numFmtId="0" fontId="43" fillId="0" borderId="0"/>
    <xf numFmtId="177" fontId="34" fillId="0" borderId="0" applyFont="0" applyFill="0" applyBorder="0" applyAlignment="0" applyProtection="0"/>
    <xf numFmtId="0" fontId="43" fillId="0" borderId="0"/>
    <xf numFmtId="178" fontId="27" fillId="0" borderId="0" applyFont="0" applyFill="0" applyBorder="0" applyAlignment="0" applyProtection="0"/>
    <xf numFmtId="42" fontId="34" fillId="0" borderId="0" applyFont="0" applyFill="0" applyBorder="0" applyAlignment="0" applyProtection="0"/>
    <xf numFmtId="178" fontId="27" fillId="0" borderId="0" applyFont="0" applyFill="0" applyBorder="0" applyAlignment="0" applyProtection="0"/>
    <xf numFmtId="178" fontId="27" fillId="0" borderId="0" applyFont="0" applyFill="0" applyBorder="0" applyAlignment="0" applyProtection="0"/>
    <xf numFmtId="170" fontId="27" fillId="0" borderId="0" applyFont="0" applyFill="0" applyBorder="0" applyAlignment="0" applyProtection="0"/>
    <xf numFmtId="175" fontId="27" fillId="0" borderId="0" applyFont="0" applyFill="0" applyBorder="0" applyAlignment="0" applyProtection="0"/>
    <xf numFmtId="181" fontId="34" fillId="0" borderId="0" applyFont="0" applyFill="0" applyBorder="0" applyAlignment="0" applyProtection="0"/>
    <xf numFmtId="175" fontId="34" fillId="0" borderId="0" applyFont="0" applyFill="0" applyBorder="0" applyAlignment="0" applyProtection="0"/>
    <xf numFmtId="165" fontId="34" fillId="0" borderId="0" applyFont="0" applyFill="0" applyBorder="0" applyAlignment="0" applyProtection="0"/>
    <xf numFmtId="165" fontId="34" fillId="0" borderId="0" applyFont="0" applyFill="0" applyBorder="0" applyAlignment="0" applyProtection="0"/>
    <xf numFmtId="182" fontId="34" fillId="0" borderId="0" applyFont="0" applyFill="0" applyBorder="0" applyAlignment="0" applyProtection="0"/>
    <xf numFmtId="43" fontId="34" fillId="0" borderId="0" applyFont="0" applyFill="0" applyBorder="0" applyAlignment="0" applyProtection="0"/>
    <xf numFmtId="175" fontId="34" fillId="0" borderId="0" applyFont="0" applyFill="0" applyBorder="0" applyAlignment="0" applyProtection="0"/>
    <xf numFmtId="175" fontId="34" fillId="0" borderId="0" applyFont="0" applyFill="0" applyBorder="0" applyAlignment="0" applyProtection="0"/>
    <xf numFmtId="175" fontId="34" fillId="0" borderId="0" applyFont="0" applyFill="0" applyBorder="0" applyAlignment="0" applyProtection="0"/>
    <xf numFmtId="43" fontId="34" fillId="0" borderId="0" applyFont="0" applyFill="0" applyBorder="0" applyAlignment="0" applyProtection="0"/>
    <xf numFmtId="181" fontId="34" fillId="0" borderId="0" applyFont="0" applyFill="0" applyBorder="0" applyAlignment="0" applyProtection="0"/>
    <xf numFmtId="18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175" fontId="34" fillId="0" borderId="0" applyFont="0" applyFill="0" applyBorder="0" applyAlignment="0" applyProtection="0"/>
    <xf numFmtId="43" fontId="34" fillId="0" borderId="0" applyFont="0" applyFill="0" applyBorder="0" applyAlignment="0" applyProtection="0"/>
    <xf numFmtId="165" fontId="34" fillId="0" borderId="0" applyFont="0" applyFill="0" applyBorder="0" applyAlignment="0" applyProtection="0"/>
    <xf numFmtId="165" fontId="34" fillId="0" borderId="0" applyFont="0" applyFill="0" applyBorder="0" applyAlignment="0" applyProtection="0"/>
    <xf numFmtId="165" fontId="34" fillId="0" borderId="0" applyFont="0" applyFill="0" applyBorder="0" applyAlignment="0" applyProtection="0"/>
    <xf numFmtId="165" fontId="34" fillId="0" borderId="0" applyFont="0" applyFill="0" applyBorder="0" applyAlignment="0" applyProtection="0"/>
    <xf numFmtId="175" fontId="34" fillId="0" borderId="0" applyFont="0" applyFill="0" applyBorder="0" applyAlignment="0" applyProtection="0"/>
    <xf numFmtId="165" fontId="34" fillId="0" borderId="0" applyFont="0" applyFill="0" applyBorder="0" applyAlignment="0" applyProtection="0"/>
    <xf numFmtId="181" fontId="34" fillId="0" borderId="0" applyFont="0" applyFill="0" applyBorder="0" applyAlignment="0" applyProtection="0"/>
    <xf numFmtId="175" fontId="34" fillId="0" borderId="0" applyFont="0" applyFill="0" applyBorder="0" applyAlignment="0" applyProtection="0"/>
    <xf numFmtId="175" fontId="34" fillId="0" borderId="0" applyFont="0" applyFill="0" applyBorder="0" applyAlignment="0" applyProtection="0"/>
    <xf numFmtId="175" fontId="34" fillId="0" borderId="0" applyFont="0" applyFill="0" applyBorder="0" applyAlignment="0" applyProtection="0"/>
    <xf numFmtId="182" fontId="34" fillId="0" borderId="0" applyFont="0" applyFill="0" applyBorder="0" applyAlignment="0" applyProtection="0"/>
    <xf numFmtId="181" fontId="34" fillId="0" borderId="0" applyFont="0" applyFill="0" applyBorder="0" applyAlignment="0" applyProtection="0"/>
    <xf numFmtId="181" fontId="34" fillId="0" borderId="0" applyFont="0" applyFill="0" applyBorder="0" applyAlignment="0" applyProtection="0"/>
    <xf numFmtId="183" fontId="34" fillId="0" borderId="0" applyFont="0" applyFill="0" applyBorder="0" applyAlignment="0" applyProtection="0"/>
    <xf numFmtId="181" fontId="34" fillId="0" borderId="0" applyFont="0" applyFill="0" applyBorder="0" applyAlignment="0" applyProtection="0"/>
    <xf numFmtId="181" fontId="34" fillId="0" borderId="0" applyFont="0" applyFill="0" applyBorder="0" applyAlignment="0" applyProtection="0"/>
    <xf numFmtId="181" fontId="34" fillId="0" borderId="0" applyFont="0" applyFill="0" applyBorder="0" applyAlignment="0" applyProtection="0"/>
    <xf numFmtId="181" fontId="34" fillId="0" borderId="0" applyFont="0" applyFill="0" applyBorder="0" applyAlignment="0" applyProtection="0"/>
    <xf numFmtId="181" fontId="34" fillId="0" borderId="0" applyFont="0" applyFill="0" applyBorder="0" applyAlignment="0" applyProtection="0"/>
    <xf numFmtId="181" fontId="34" fillId="0" borderId="0" applyFont="0" applyFill="0" applyBorder="0" applyAlignment="0" applyProtection="0"/>
    <xf numFmtId="181" fontId="34" fillId="0" borderId="0" applyFont="0" applyFill="0" applyBorder="0" applyAlignment="0" applyProtection="0"/>
    <xf numFmtId="181" fontId="34" fillId="0" borderId="0" applyFont="0" applyFill="0" applyBorder="0" applyAlignment="0" applyProtection="0"/>
    <xf numFmtId="165" fontId="34" fillId="0" borderId="0" applyFont="0" applyFill="0" applyBorder="0" applyAlignment="0" applyProtection="0"/>
    <xf numFmtId="43" fontId="34" fillId="0" borderId="0" applyFont="0" applyFill="0" applyBorder="0" applyAlignment="0" applyProtection="0"/>
    <xf numFmtId="175" fontId="34" fillId="0" borderId="0" applyFont="0" applyFill="0" applyBorder="0" applyAlignment="0" applyProtection="0"/>
    <xf numFmtId="175" fontId="34" fillId="0" borderId="0" applyFont="0" applyFill="0" applyBorder="0" applyAlignment="0" applyProtection="0"/>
    <xf numFmtId="43" fontId="34" fillId="0" borderId="0" applyFont="0" applyFill="0" applyBorder="0" applyAlignment="0" applyProtection="0"/>
    <xf numFmtId="181" fontId="34" fillId="0" borderId="0" applyFont="0" applyFill="0" applyBorder="0" applyAlignment="0" applyProtection="0"/>
    <xf numFmtId="175"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175" fontId="34" fillId="0" borderId="0" applyFont="0" applyFill="0" applyBorder="0" applyAlignment="0" applyProtection="0"/>
    <xf numFmtId="183" fontId="34" fillId="0" borderId="0" applyFont="0" applyFill="0" applyBorder="0" applyAlignment="0" applyProtection="0"/>
    <xf numFmtId="165" fontId="34" fillId="0" borderId="0" applyFont="0" applyFill="0" applyBorder="0" applyAlignment="0" applyProtection="0"/>
    <xf numFmtId="183" fontId="34" fillId="0" borderId="0" applyFont="0" applyFill="0" applyBorder="0" applyAlignment="0" applyProtection="0"/>
    <xf numFmtId="181" fontId="34" fillId="0" borderId="0" applyFont="0" applyFill="0" applyBorder="0" applyAlignment="0" applyProtection="0"/>
    <xf numFmtId="182" fontId="34" fillId="0" borderId="0" applyFont="0" applyFill="0" applyBorder="0" applyAlignment="0" applyProtection="0"/>
    <xf numFmtId="181" fontId="34" fillId="0" borderId="0" applyFont="0" applyFill="0" applyBorder="0" applyAlignment="0" applyProtection="0"/>
    <xf numFmtId="43" fontId="34" fillId="0" borderId="0" applyFont="0" applyFill="0" applyBorder="0" applyAlignment="0" applyProtection="0"/>
    <xf numFmtId="175" fontId="34" fillId="0" borderId="0" applyFont="0" applyFill="0" applyBorder="0" applyAlignment="0" applyProtection="0"/>
    <xf numFmtId="183" fontId="34" fillId="0" borderId="0" applyFont="0" applyFill="0" applyBorder="0" applyAlignment="0" applyProtection="0"/>
    <xf numFmtId="43" fontId="34" fillId="0" borderId="0" applyFont="0" applyFill="0" applyBorder="0" applyAlignment="0" applyProtection="0"/>
    <xf numFmtId="184" fontId="34" fillId="0" borderId="0" applyFont="0" applyFill="0" applyBorder="0" applyAlignment="0" applyProtection="0"/>
    <xf numFmtId="185" fontId="34" fillId="0" borderId="0" applyFont="0" applyFill="0" applyBorder="0" applyAlignment="0" applyProtection="0"/>
    <xf numFmtId="18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182" fontId="34" fillId="0" borderId="0" applyFont="0" applyFill="0" applyBorder="0" applyAlignment="0" applyProtection="0"/>
    <xf numFmtId="181" fontId="34" fillId="0" borderId="0" applyFont="0" applyFill="0" applyBorder="0" applyAlignment="0" applyProtection="0"/>
    <xf numFmtId="174" fontId="27" fillId="0" borderId="0" applyFont="0" applyFill="0" applyBorder="0" applyAlignment="0" applyProtection="0"/>
    <xf numFmtId="42" fontId="34" fillId="0" borderId="0" applyFont="0" applyFill="0" applyBorder="0" applyAlignment="0" applyProtection="0"/>
    <xf numFmtId="177" fontId="34" fillId="0" borderId="0" applyFont="0" applyFill="0" applyBorder="0" applyAlignment="0" applyProtection="0"/>
    <xf numFmtId="42" fontId="34" fillId="0" borderId="0" applyFont="0" applyFill="0" applyBorder="0" applyAlignment="0" applyProtection="0"/>
    <xf numFmtId="42" fontId="34" fillId="0" borderId="0" applyFont="0" applyFill="0" applyBorder="0" applyAlignment="0" applyProtection="0"/>
    <xf numFmtId="180" fontId="34" fillId="0" borderId="0" applyFont="0" applyFill="0" applyBorder="0" applyAlignment="0" applyProtection="0"/>
    <xf numFmtId="42" fontId="34" fillId="0" borderId="0" applyFont="0" applyFill="0" applyBorder="0" applyAlignment="0" applyProtection="0"/>
    <xf numFmtId="42" fontId="34" fillId="0" borderId="0" applyFont="0" applyFill="0" applyBorder="0" applyAlignment="0" applyProtection="0"/>
    <xf numFmtId="180" fontId="34" fillId="0" borderId="0" applyFont="0" applyFill="0" applyBorder="0" applyAlignment="0" applyProtection="0"/>
    <xf numFmtId="177" fontId="34" fillId="0" borderId="0" applyFont="0" applyFill="0" applyBorder="0" applyAlignment="0" applyProtection="0"/>
    <xf numFmtId="180" fontId="34" fillId="0" borderId="0" applyFont="0" applyFill="0" applyBorder="0" applyAlignment="0" applyProtection="0"/>
    <xf numFmtId="42" fontId="34" fillId="0" borderId="0" applyFont="0" applyFill="0" applyBorder="0" applyAlignment="0" applyProtection="0"/>
    <xf numFmtId="42" fontId="34" fillId="0" borderId="0" applyFont="0" applyFill="0" applyBorder="0" applyAlignment="0" applyProtection="0"/>
    <xf numFmtId="42" fontId="34" fillId="0" borderId="0" applyFont="0" applyFill="0" applyBorder="0" applyAlignment="0" applyProtection="0"/>
    <xf numFmtId="42" fontId="34" fillId="0" borderId="0" applyFont="0" applyFill="0" applyBorder="0" applyAlignment="0" applyProtection="0"/>
    <xf numFmtId="42" fontId="34" fillId="0" borderId="0" applyFont="0" applyFill="0" applyBorder="0" applyAlignment="0" applyProtection="0"/>
    <xf numFmtId="180" fontId="34" fillId="0" borderId="0" applyFont="0" applyFill="0" applyBorder="0" applyAlignment="0" applyProtection="0"/>
    <xf numFmtId="42" fontId="34" fillId="0" borderId="0" applyFont="0" applyFill="0" applyBorder="0" applyAlignment="0" applyProtection="0"/>
    <xf numFmtId="180" fontId="34" fillId="0" borderId="0" applyFont="0" applyFill="0" applyBorder="0" applyAlignment="0" applyProtection="0"/>
    <xf numFmtId="42" fontId="34" fillId="0" borderId="0" applyFont="0" applyFill="0" applyBorder="0" applyAlignment="0" applyProtection="0"/>
    <xf numFmtId="177" fontId="34" fillId="0" borderId="0" applyFont="0" applyFill="0" applyBorder="0" applyAlignment="0" applyProtection="0"/>
    <xf numFmtId="42" fontId="34" fillId="0" borderId="0" applyFont="0" applyFill="0" applyBorder="0" applyAlignment="0" applyProtection="0"/>
    <xf numFmtId="180" fontId="34" fillId="0" borderId="0" applyFont="0" applyFill="0" applyBorder="0" applyAlignment="0" applyProtection="0"/>
    <xf numFmtId="171" fontId="34" fillId="0" borderId="0" applyFont="0" applyFill="0" applyBorder="0" applyAlignment="0" applyProtection="0"/>
    <xf numFmtId="186" fontId="34" fillId="0" borderId="0" applyFont="0" applyFill="0" applyBorder="0" applyAlignment="0" applyProtection="0"/>
    <xf numFmtId="186" fontId="34" fillId="0" borderId="0" applyFont="0" applyFill="0" applyBorder="0" applyAlignment="0" applyProtection="0"/>
    <xf numFmtId="186" fontId="34" fillId="0" borderId="0" applyFont="0" applyFill="0" applyBorder="0" applyAlignment="0" applyProtection="0"/>
    <xf numFmtId="186" fontId="34" fillId="0" borderId="0" applyFont="0" applyFill="0" applyBorder="0" applyAlignment="0" applyProtection="0"/>
    <xf numFmtId="171" fontId="27" fillId="0" borderId="0" applyFont="0" applyFill="0" applyBorder="0" applyAlignment="0" applyProtection="0"/>
    <xf numFmtId="186" fontId="34" fillId="0" borderId="0" applyFont="0" applyFill="0" applyBorder="0" applyAlignment="0" applyProtection="0"/>
    <xf numFmtId="171" fontId="34" fillId="0" borderId="0" applyFont="0" applyFill="0" applyBorder="0" applyAlignment="0" applyProtection="0"/>
    <xf numFmtId="187" fontId="34" fillId="0" borderId="0" applyFont="0" applyFill="0" applyBorder="0" applyAlignment="0" applyProtection="0"/>
    <xf numFmtId="180" fontId="34" fillId="0" borderId="0" applyFont="0" applyFill="0" applyBorder="0" applyAlignment="0" applyProtection="0"/>
    <xf numFmtId="42" fontId="34" fillId="0" borderId="0" applyFont="0" applyFill="0" applyBorder="0" applyAlignment="0" applyProtection="0"/>
    <xf numFmtId="177" fontId="34" fillId="0" borderId="0" applyFont="0" applyFill="0" applyBorder="0" applyAlignment="0" applyProtection="0"/>
    <xf numFmtId="42" fontId="34" fillId="0" borderId="0" applyFont="0" applyFill="0" applyBorder="0" applyAlignment="0" applyProtection="0"/>
    <xf numFmtId="181" fontId="34" fillId="0" borderId="0" applyFont="0" applyFill="0" applyBorder="0" applyAlignment="0" applyProtection="0"/>
    <xf numFmtId="175" fontId="34" fillId="0" borderId="0" applyFont="0" applyFill="0" applyBorder="0" applyAlignment="0" applyProtection="0"/>
    <xf numFmtId="165" fontId="34" fillId="0" borderId="0" applyFont="0" applyFill="0" applyBorder="0" applyAlignment="0" applyProtection="0"/>
    <xf numFmtId="165" fontId="34" fillId="0" borderId="0" applyFont="0" applyFill="0" applyBorder="0" applyAlignment="0" applyProtection="0"/>
    <xf numFmtId="182" fontId="34" fillId="0" borderId="0" applyFont="0" applyFill="0" applyBorder="0" applyAlignment="0" applyProtection="0"/>
    <xf numFmtId="43" fontId="34" fillId="0" borderId="0" applyFont="0" applyFill="0" applyBorder="0" applyAlignment="0" applyProtection="0"/>
    <xf numFmtId="175" fontId="34" fillId="0" borderId="0" applyFont="0" applyFill="0" applyBorder="0" applyAlignment="0" applyProtection="0"/>
    <xf numFmtId="175" fontId="34" fillId="0" borderId="0" applyFont="0" applyFill="0" applyBorder="0" applyAlignment="0" applyProtection="0"/>
    <xf numFmtId="175" fontId="34" fillId="0" borderId="0" applyFont="0" applyFill="0" applyBorder="0" applyAlignment="0" applyProtection="0"/>
    <xf numFmtId="43" fontId="34" fillId="0" borderId="0" applyFont="0" applyFill="0" applyBorder="0" applyAlignment="0" applyProtection="0"/>
    <xf numFmtId="181" fontId="34" fillId="0" borderId="0" applyFont="0" applyFill="0" applyBorder="0" applyAlignment="0" applyProtection="0"/>
    <xf numFmtId="18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175" fontId="34" fillId="0" borderId="0" applyFont="0" applyFill="0" applyBorder="0" applyAlignment="0" applyProtection="0"/>
    <xf numFmtId="43" fontId="34" fillId="0" borderId="0" applyFont="0" applyFill="0" applyBorder="0" applyAlignment="0" applyProtection="0"/>
    <xf numFmtId="165" fontId="34" fillId="0" borderId="0" applyFont="0" applyFill="0" applyBorder="0" applyAlignment="0" applyProtection="0"/>
    <xf numFmtId="165" fontId="34" fillId="0" borderId="0" applyFont="0" applyFill="0" applyBorder="0" applyAlignment="0" applyProtection="0"/>
    <xf numFmtId="165" fontId="34" fillId="0" borderId="0" applyFont="0" applyFill="0" applyBorder="0" applyAlignment="0" applyProtection="0"/>
    <xf numFmtId="165" fontId="34" fillId="0" borderId="0" applyFont="0" applyFill="0" applyBorder="0" applyAlignment="0" applyProtection="0"/>
    <xf numFmtId="175" fontId="34" fillId="0" borderId="0" applyFont="0" applyFill="0" applyBorder="0" applyAlignment="0" applyProtection="0"/>
    <xf numFmtId="165" fontId="34" fillId="0" borderId="0" applyFont="0" applyFill="0" applyBorder="0" applyAlignment="0" applyProtection="0"/>
    <xf numFmtId="181" fontId="34" fillId="0" borderId="0" applyFont="0" applyFill="0" applyBorder="0" applyAlignment="0" applyProtection="0"/>
    <xf numFmtId="175" fontId="34" fillId="0" borderId="0" applyFont="0" applyFill="0" applyBorder="0" applyAlignment="0" applyProtection="0"/>
    <xf numFmtId="175" fontId="34" fillId="0" borderId="0" applyFont="0" applyFill="0" applyBorder="0" applyAlignment="0" applyProtection="0"/>
    <xf numFmtId="175" fontId="34" fillId="0" borderId="0" applyFont="0" applyFill="0" applyBorder="0" applyAlignment="0" applyProtection="0"/>
    <xf numFmtId="182" fontId="34" fillId="0" borderId="0" applyFont="0" applyFill="0" applyBorder="0" applyAlignment="0" applyProtection="0"/>
    <xf numFmtId="181" fontId="34" fillId="0" borderId="0" applyFont="0" applyFill="0" applyBorder="0" applyAlignment="0" applyProtection="0"/>
    <xf numFmtId="181" fontId="34" fillId="0" borderId="0" applyFont="0" applyFill="0" applyBorder="0" applyAlignment="0" applyProtection="0"/>
    <xf numFmtId="183" fontId="34" fillId="0" borderId="0" applyFont="0" applyFill="0" applyBorder="0" applyAlignment="0" applyProtection="0"/>
    <xf numFmtId="181" fontId="34" fillId="0" borderId="0" applyFont="0" applyFill="0" applyBorder="0" applyAlignment="0" applyProtection="0"/>
    <xf numFmtId="181" fontId="34" fillId="0" borderId="0" applyFont="0" applyFill="0" applyBorder="0" applyAlignment="0" applyProtection="0"/>
    <xf numFmtId="181" fontId="34" fillId="0" borderId="0" applyFont="0" applyFill="0" applyBorder="0" applyAlignment="0" applyProtection="0"/>
    <xf numFmtId="181" fontId="34" fillId="0" borderId="0" applyFont="0" applyFill="0" applyBorder="0" applyAlignment="0" applyProtection="0"/>
    <xf numFmtId="181" fontId="34" fillId="0" borderId="0" applyFont="0" applyFill="0" applyBorder="0" applyAlignment="0" applyProtection="0"/>
    <xf numFmtId="181" fontId="34" fillId="0" borderId="0" applyFont="0" applyFill="0" applyBorder="0" applyAlignment="0" applyProtection="0"/>
    <xf numFmtId="181" fontId="34" fillId="0" borderId="0" applyFont="0" applyFill="0" applyBorder="0" applyAlignment="0" applyProtection="0"/>
    <xf numFmtId="181" fontId="34" fillId="0" borderId="0" applyFont="0" applyFill="0" applyBorder="0" applyAlignment="0" applyProtection="0"/>
    <xf numFmtId="165" fontId="34" fillId="0" borderId="0" applyFont="0" applyFill="0" applyBorder="0" applyAlignment="0" applyProtection="0"/>
    <xf numFmtId="43" fontId="34" fillId="0" borderId="0" applyFont="0" applyFill="0" applyBorder="0" applyAlignment="0" applyProtection="0"/>
    <xf numFmtId="175" fontId="34" fillId="0" borderId="0" applyFont="0" applyFill="0" applyBorder="0" applyAlignment="0" applyProtection="0"/>
    <xf numFmtId="175" fontId="34" fillId="0" borderId="0" applyFont="0" applyFill="0" applyBorder="0" applyAlignment="0" applyProtection="0"/>
    <xf numFmtId="43" fontId="34" fillId="0" borderId="0" applyFont="0" applyFill="0" applyBorder="0" applyAlignment="0" applyProtection="0"/>
    <xf numFmtId="181" fontId="34" fillId="0" borderId="0" applyFont="0" applyFill="0" applyBorder="0" applyAlignment="0" applyProtection="0"/>
    <xf numFmtId="175"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175" fontId="34" fillId="0" borderId="0" applyFont="0" applyFill="0" applyBorder="0" applyAlignment="0" applyProtection="0"/>
    <xf numFmtId="183" fontId="34" fillId="0" borderId="0" applyFont="0" applyFill="0" applyBorder="0" applyAlignment="0" applyProtection="0"/>
    <xf numFmtId="165" fontId="34" fillId="0" borderId="0" applyFont="0" applyFill="0" applyBorder="0" applyAlignment="0" applyProtection="0"/>
    <xf numFmtId="183" fontId="34" fillId="0" borderId="0" applyFont="0" applyFill="0" applyBorder="0" applyAlignment="0" applyProtection="0"/>
    <xf numFmtId="181" fontId="34" fillId="0" borderId="0" applyFont="0" applyFill="0" applyBorder="0" applyAlignment="0" applyProtection="0"/>
    <xf numFmtId="182" fontId="34" fillId="0" borderId="0" applyFont="0" applyFill="0" applyBorder="0" applyAlignment="0" applyProtection="0"/>
    <xf numFmtId="181" fontId="34" fillId="0" borderId="0" applyFont="0" applyFill="0" applyBorder="0" applyAlignment="0" applyProtection="0"/>
    <xf numFmtId="43" fontId="34" fillId="0" borderId="0" applyFont="0" applyFill="0" applyBorder="0" applyAlignment="0" applyProtection="0"/>
    <xf numFmtId="175" fontId="34" fillId="0" borderId="0" applyFont="0" applyFill="0" applyBorder="0" applyAlignment="0" applyProtection="0"/>
    <xf numFmtId="183" fontId="34" fillId="0" borderId="0" applyFont="0" applyFill="0" applyBorder="0" applyAlignment="0" applyProtection="0"/>
    <xf numFmtId="43" fontId="34" fillId="0" borderId="0" applyFont="0" applyFill="0" applyBorder="0" applyAlignment="0" applyProtection="0"/>
    <xf numFmtId="184" fontId="34" fillId="0" borderId="0" applyFont="0" applyFill="0" applyBorder="0" applyAlignment="0" applyProtection="0"/>
    <xf numFmtId="185" fontId="34" fillId="0" borderId="0" applyFont="0" applyFill="0" applyBorder="0" applyAlignment="0" applyProtection="0"/>
    <xf numFmtId="175" fontId="27" fillId="0" borderId="0" applyFont="0" applyFill="0" applyBorder="0" applyAlignment="0" applyProtection="0"/>
    <xf numFmtId="18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182" fontId="34" fillId="0" borderId="0" applyFont="0" applyFill="0" applyBorder="0" applyAlignment="0" applyProtection="0"/>
    <xf numFmtId="181" fontId="34" fillId="0" borderId="0" applyFont="0" applyFill="0" applyBorder="0" applyAlignment="0" applyProtection="0"/>
    <xf numFmtId="179" fontId="34" fillId="0" borderId="0" applyFont="0" applyFill="0" applyBorder="0" applyAlignment="0" applyProtection="0"/>
    <xf numFmtId="174" fontId="34" fillId="0" borderId="0" applyFont="0" applyFill="0" applyBorder="0" applyAlignment="0" applyProtection="0"/>
    <xf numFmtId="164" fontId="34" fillId="0" borderId="0" applyFont="0" applyFill="0" applyBorder="0" applyAlignment="0" applyProtection="0"/>
    <xf numFmtId="164" fontId="34" fillId="0" borderId="0" applyFont="0" applyFill="0" applyBorder="0" applyAlignment="0" applyProtection="0"/>
    <xf numFmtId="188" fontId="34" fillId="0" borderId="0" applyFont="0" applyFill="0" applyBorder="0" applyAlignment="0" applyProtection="0"/>
    <xf numFmtId="41" fontId="34" fillId="0" borderId="0" applyFont="0" applyFill="0" applyBorder="0" applyAlignment="0" applyProtection="0"/>
    <xf numFmtId="174" fontId="34" fillId="0" borderId="0" applyFont="0" applyFill="0" applyBorder="0" applyAlignment="0" applyProtection="0"/>
    <xf numFmtId="174" fontId="34" fillId="0" borderId="0" applyFont="0" applyFill="0" applyBorder="0" applyAlignment="0" applyProtection="0"/>
    <xf numFmtId="174" fontId="34" fillId="0" borderId="0" applyFont="0" applyFill="0" applyBorder="0" applyAlignment="0" applyProtection="0"/>
    <xf numFmtId="41" fontId="34" fillId="0" borderId="0" applyFont="0" applyFill="0" applyBorder="0" applyAlignment="0" applyProtection="0"/>
    <xf numFmtId="179" fontId="34" fillId="0" borderId="0" applyFont="0" applyFill="0" applyBorder="0" applyAlignment="0" applyProtection="0"/>
    <xf numFmtId="189" fontId="34" fillId="0" borderId="0" applyFont="0" applyFill="0" applyBorder="0" applyAlignment="0" applyProtection="0"/>
    <xf numFmtId="41" fontId="34" fillId="0" borderId="0" applyFont="0" applyFill="0" applyBorder="0" applyAlignment="0" applyProtection="0"/>
    <xf numFmtId="41" fontId="34" fillId="0" borderId="0" applyFont="0" applyFill="0" applyBorder="0" applyAlignment="0" applyProtection="0"/>
    <xf numFmtId="174" fontId="34" fillId="0" borderId="0" applyFont="0" applyFill="0" applyBorder="0" applyAlignment="0" applyProtection="0"/>
    <xf numFmtId="41" fontId="34" fillId="0" borderId="0" applyFont="0" applyFill="0" applyBorder="0" applyAlignment="0" applyProtection="0"/>
    <xf numFmtId="164" fontId="34" fillId="0" borderId="0" applyFont="0" applyFill="0" applyBorder="0" applyAlignment="0" applyProtection="0"/>
    <xf numFmtId="164" fontId="34" fillId="0" borderId="0" applyFont="0" applyFill="0" applyBorder="0" applyAlignment="0" applyProtection="0"/>
    <xf numFmtId="164" fontId="34" fillId="0" borderId="0" applyFont="0" applyFill="0" applyBorder="0" applyAlignment="0" applyProtection="0"/>
    <xf numFmtId="164" fontId="34" fillId="0" borderId="0" applyFont="0" applyFill="0" applyBorder="0" applyAlignment="0" applyProtection="0"/>
    <xf numFmtId="174" fontId="34" fillId="0" borderId="0" applyFont="0" applyFill="0" applyBorder="0" applyAlignment="0" applyProtection="0"/>
    <xf numFmtId="164" fontId="34" fillId="0" borderId="0" applyFont="0" applyFill="0" applyBorder="0" applyAlignment="0" applyProtection="0"/>
    <xf numFmtId="179" fontId="34" fillId="0" borderId="0" applyFont="0" applyFill="0" applyBorder="0" applyAlignment="0" applyProtection="0"/>
    <xf numFmtId="174" fontId="34" fillId="0" borderId="0" applyFont="0" applyFill="0" applyBorder="0" applyAlignment="0" applyProtection="0"/>
    <xf numFmtId="174" fontId="34" fillId="0" borderId="0" applyFont="0" applyFill="0" applyBorder="0" applyAlignment="0" applyProtection="0"/>
    <xf numFmtId="174" fontId="34" fillId="0" borderId="0" applyFont="0" applyFill="0" applyBorder="0" applyAlignment="0" applyProtection="0"/>
    <xf numFmtId="188" fontId="34" fillId="0" borderId="0" applyFont="0" applyFill="0" applyBorder="0" applyAlignment="0" applyProtection="0"/>
    <xf numFmtId="179" fontId="34" fillId="0" borderId="0" applyFont="0" applyFill="0" applyBorder="0" applyAlignment="0" applyProtection="0"/>
    <xf numFmtId="179" fontId="34" fillId="0" borderId="0" applyFont="0" applyFill="0" applyBorder="0" applyAlignment="0" applyProtection="0"/>
    <xf numFmtId="189" fontId="34" fillId="0" borderId="0" applyFont="0" applyFill="0" applyBorder="0" applyAlignment="0" applyProtection="0"/>
    <xf numFmtId="179" fontId="34" fillId="0" borderId="0" applyFont="0" applyFill="0" applyBorder="0" applyAlignment="0" applyProtection="0"/>
    <xf numFmtId="179" fontId="34" fillId="0" borderId="0" applyFont="0" applyFill="0" applyBorder="0" applyAlignment="0" applyProtection="0"/>
    <xf numFmtId="179" fontId="34" fillId="0" borderId="0" applyFont="0" applyFill="0" applyBorder="0" applyAlignment="0" applyProtection="0"/>
    <xf numFmtId="179" fontId="34" fillId="0" borderId="0" applyFont="0" applyFill="0" applyBorder="0" applyAlignment="0" applyProtection="0"/>
    <xf numFmtId="179" fontId="34" fillId="0" borderId="0" applyFont="0" applyFill="0" applyBorder="0" applyAlignment="0" applyProtection="0"/>
    <xf numFmtId="179" fontId="34" fillId="0" borderId="0" applyFont="0" applyFill="0" applyBorder="0" applyAlignment="0" applyProtection="0"/>
    <xf numFmtId="179" fontId="34" fillId="0" borderId="0" applyFont="0" applyFill="0" applyBorder="0" applyAlignment="0" applyProtection="0"/>
    <xf numFmtId="179" fontId="34" fillId="0" borderId="0" applyFont="0" applyFill="0" applyBorder="0" applyAlignment="0" applyProtection="0"/>
    <xf numFmtId="164" fontId="34" fillId="0" borderId="0" applyFont="0" applyFill="0" applyBorder="0" applyAlignment="0" applyProtection="0"/>
    <xf numFmtId="41" fontId="34" fillId="0" borderId="0" applyFont="0" applyFill="0" applyBorder="0" applyAlignment="0" applyProtection="0"/>
    <xf numFmtId="174" fontId="34" fillId="0" borderId="0" applyFont="0" applyFill="0" applyBorder="0" applyAlignment="0" applyProtection="0"/>
    <xf numFmtId="174" fontId="34" fillId="0" borderId="0" applyFont="0" applyFill="0" applyBorder="0" applyAlignment="0" applyProtection="0"/>
    <xf numFmtId="41" fontId="34" fillId="0" borderId="0" applyFont="0" applyFill="0" applyBorder="0" applyAlignment="0" applyProtection="0"/>
    <xf numFmtId="179" fontId="34" fillId="0" borderId="0" applyFont="0" applyFill="0" applyBorder="0" applyAlignment="0" applyProtection="0"/>
    <xf numFmtId="174" fontId="34" fillId="0" borderId="0" applyFont="0" applyFill="0" applyBorder="0" applyAlignment="0" applyProtection="0"/>
    <xf numFmtId="41" fontId="34" fillId="0" borderId="0" applyFont="0" applyFill="0" applyBorder="0" applyAlignment="0" applyProtection="0"/>
    <xf numFmtId="41" fontId="34" fillId="0" borderId="0" applyFont="0" applyFill="0" applyBorder="0" applyAlignment="0" applyProtection="0"/>
    <xf numFmtId="174" fontId="34" fillId="0" borderId="0" applyFont="0" applyFill="0" applyBorder="0" applyAlignment="0" applyProtection="0"/>
    <xf numFmtId="189" fontId="34" fillId="0" borderId="0" applyFont="0" applyFill="0" applyBorder="0" applyAlignment="0" applyProtection="0"/>
    <xf numFmtId="164" fontId="34" fillId="0" borderId="0" applyFont="0" applyFill="0" applyBorder="0" applyAlignment="0" applyProtection="0"/>
    <xf numFmtId="189" fontId="34" fillId="0" borderId="0" applyFont="0" applyFill="0" applyBorder="0" applyAlignment="0" applyProtection="0"/>
    <xf numFmtId="179" fontId="34" fillId="0" borderId="0" applyFont="0" applyFill="0" applyBorder="0" applyAlignment="0" applyProtection="0"/>
    <xf numFmtId="188" fontId="34" fillId="0" borderId="0" applyFont="0" applyFill="0" applyBorder="0" applyAlignment="0" applyProtection="0"/>
    <xf numFmtId="179" fontId="34" fillId="0" borderId="0" applyFont="0" applyFill="0" applyBorder="0" applyAlignment="0" applyProtection="0"/>
    <xf numFmtId="41" fontId="34" fillId="0" borderId="0" applyFont="0" applyFill="0" applyBorder="0" applyAlignment="0" applyProtection="0"/>
    <xf numFmtId="174" fontId="34" fillId="0" borderId="0" applyFont="0" applyFill="0" applyBorder="0" applyAlignment="0" applyProtection="0"/>
    <xf numFmtId="189" fontId="34" fillId="0" borderId="0" applyFont="0" applyFill="0" applyBorder="0" applyAlignment="0" applyProtection="0"/>
    <xf numFmtId="41" fontId="34" fillId="0" borderId="0" applyFont="0" applyFill="0" applyBorder="0" applyAlignment="0" applyProtection="0"/>
    <xf numFmtId="190" fontId="34" fillId="0" borderId="0" applyFont="0" applyFill="0" applyBorder="0" applyAlignment="0" applyProtection="0"/>
    <xf numFmtId="191" fontId="34" fillId="0" borderId="0" applyFont="0" applyFill="0" applyBorder="0" applyAlignment="0" applyProtection="0"/>
    <xf numFmtId="189" fontId="34" fillId="0" borderId="0" applyFont="0" applyFill="0" applyBorder="0" applyAlignment="0" applyProtection="0"/>
    <xf numFmtId="41" fontId="34" fillId="0" borderId="0" applyFont="0" applyFill="0" applyBorder="0" applyAlignment="0" applyProtection="0"/>
    <xf numFmtId="41" fontId="34" fillId="0" borderId="0" applyFont="0" applyFill="0" applyBorder="0" applyAlignment="0" applyProtection="0"/>
    <xf numFmtId="41" fontId="34" fillId="0" borderId="0" applyFont="0" applyFill="0" applyBorder="0" applyAlignment="0" applyProtection="0"/>
    <xf numFmtId="41" fontId="34" fillId="0" borderId="0" applyFont="0" applyFill="0" applyBorder="0" applyAlignment="0" applyProtection="0"/>
    <xf numFmtId="188" fontId="34" fillId="0" borderId="0" applyFont="0" applyFill="0" applyBorder="0" applyAlignment="0" applyProtection="0"/>
    <xf numFmtId="179" fontId="34" fillId="0" borderId="0" applyFont="0" applyFill="0" applyBorder="0" applyAlignment="0" applyProtection="0"/>
    <xf numFmtId="177" fontId="34" fillId="0" borderId="0" applyFont="0" applyFill="0" applyBorder="0" applyAlignment="0" applyProtection="0"/>
    <xf numFmtId="42" fontId="34" fillId="0" borderId="0" applyFont="0" applyFill="0" applyBorder="0" applyAlignment="0" applyProtection="0"/>
    <xf numFmtId="42" fontId="34" fillId="0" borderId="0" applyFont="0" applyFill="0" applyBorder="0" applyAlignment="0" applyProtection="0"/>
    <xf numFmtId="180" fontId="34" fillId="0" borderId="0" applyFont="0" applyFill="0" applyBorder="0" applyAlignment="0" applyProtection="0"/>
    <xf numFmtId="42" fontId="34" fillId="0" borderId="0" applyFont="0" applyFill="0" applyBorder="0" applyAlignment="0" applyProtection="0"/>
    <xf numFmtId="42" fontId="34" fillId="0" borderId="0" applyFont="0" applyFill="0" applyBorder="0" applyAlignment="0" applyProtection="0"/>
    <xf numFmtId="180" fontId="34" fillId="0" borderId="0" applyFont="0" applyFill="0" applyBorder="0" applyAlignment="0" applyProtection="0"/>
    <xf numFmtId="177" fontId="34" fillId="0" borderId="0" applyFont="0" applyFill="0" applyBorder="0" applyAlignment="0" applyProtection="0"/>
    <xf numFmtId="180" fontId="34" fillId="0" borderId="0" applyFont="0" applyFill="0" applyBorder="0" applyAlignment="0" applyProtection="0"/>
    <xf numFmtId="42" fontId="34" fillId="0" borderId="0" applyFont="0" applyFill="0" applyBorder="0" applyAlignment="0" applyProtection="0"/>
    <xf numFmtId="42" fontId="34" fillId="0" borderId="0" applyFont="0" applyFill="0" applyBorder="0" applyAlignment="0" applyProtection="0"/>
    <xf numFmtId="42" fontId="34" fillId="0" borderId="0" applyFont="0" applyFill="0" applyBorder="0" applyAlignment="0" applyProtection="0"/>
    <xf numFmtId="42" fontId="34" fillId="0" borderId="0" applyFont="0" applyFill="0" applyBorder="0" applyAlignment="0" applyProtection="0"/>
    <xf numFmtId="42" fontId="34" fillId="0" borderId="0" applyFont="0" applyFill="0" applyBorder="0" applyAlignment="0" applyProtection="0"/>
    <xf numFmtId="180" fontId="34" fillId="0" borderId="0" applyFont="0" applyFill="0" applyBorder="0" applyAlignment="0" applyProtection="0"/>
    <xf numFmtId="42" fontId="34" fillId="0" borderId="0" applyFont="0" applyFill="0" applyBorder="0" applyAlignment="0" applyProtection="0"/>
    <xf numFmtId="180" fontId="34" fillId="0" borderId="0" applyFont="0" applyFill="0" applyBorder="0" applyAlignment="0" applyProtection="0"/>
    <xf numFmtId="42" fontId="34" fillId="0" borderId="0" applyFont="0" applyFill="0" applyBorder="0" applyAlignment="0" applyProtection="0"/>
    <xf numFmtId="177" fontId="34" fillId="0" borderId="0" applyFont="0" applyFill="0" applyBorder="0" applyAlignment="0" applyProtection="0"/>
    <xf numFmtId="42" fontId="34" fillId="0" borderId="0" applyFont="0" applyFill="0" applyBorder="0" applyAlignment="0" applyProtection="0"/>
    <xf numFmtId="180" fontId="34" fillId="0" borderId="0" applyFont="0" applyFill="0" applyBorder="0" applyAlignment="0" applyProtection="0"/>
    <xf numFmtId="171" fontId="34" fillId="0" borderId="0" applyFont="0" applyFill="0" applyBorder="0" applyAlignment="0" applyProtection="0"/>
    <xf numFmtId="186" fontId="34" fillId="0" borderId="0" applyFont="0" applyFill="0" applyBorder="0" applyAlignment="0" applyProtection="0"/>
    <xf numFmtId="186" fontId="34" fillId="0" borderId="0" applyFont="0" applyFill="0" applyBorder="0" applyAlignment="0" applyProtection="0"/>
    <xf numFmtId="186" fontId="34" fillId="0" borderId="0" applyFont="0" applyFill="0" applyBorder="0" applyAlignment="0" applyProtection="0"/>
    <xf numFmtId="186" fontId="34" fillId="0" borderId="0" applyFont="0" applyFill="0" applyBorder="0" applyAlignment="0" applyProtection="0"/>
    <xf numFmtId="171" fontId="27" fillId="0" borderId="0" applyFont="0" applyFill="0" applyBorder="0" applyAlignment="0" applyProtection="0"/>
    <xf numFmtId="186" fontId="34" fillId="0" borderId="0" applyFont="0" applyFill="0" applyBorder="0" applyAlignment="0" applyProtection="0"/>
    <xf numFmtId="171" fontId="34" fillId="0" borderId="0" applyFont="0" applyFill="0" applyBorder="0" applyAlignment="0" applyProtection="0"/>
    <xf numFmtId="187" fontId="34" fillId="0" borderId="0" applyFont="0" applyFill="0" applyBorder="0" applyAlignment="0" applyProtection="0"/>
    <xf numFmtId="174" fontId="27" fillId="0" borderId="0" applyFont="0" applyFill="0" applyBorder="0" applyAlignment="0" applyProtection="0"/>
    <xf numFmtId="180" fontId="34" fillId="0" borderId="0" applyFont="0" applyFill="0" applyBorder="0" applyAlignment="0" applyProtection="0"/>
    <xf numFmtId="42" fontId="34" fillId="0" borderId="0" applyFont="0" applyFill="0" applyBorder="0" applyAlignment="0" applyProtection="0"/>
    <xf numFmtId="177" fontId="34" fillId="0" borderId="0" applyFont="0" applyFill="0" applyBorder="0" applyAlignment="0" applyProtection="0"/>
    <xf numFmtId="42" fontId="34" fillId="0" borderId="0" applyFont="0" applyFill="0" applyBorder="0" applyAlignment="0" applyProtection="0"/>
    <xf numFmtId="175" fontId="27" fillId="0" borderId="0" applyFont="0" applyFill="0" applyBorder="0" applyAlignment="0" applyProtection="0"/>
    <xf numFmtId="179" fontId="34" fillId="0" borderId="0" applyFont="0" applyFill="0" applyBorder="0" applyAlignment="0" applyProtection="0"/>
    <xf numFmtId="174" fontId="34" fillId="0" borderId="0" applyFont="0" applyFill="0" applyBorder="0" applyAlignment="0" applyProtection="0"/>
    <xf numFmtId="164" fontId="34" fillId="0" borderId="0" applyFont="0" applyFill="0" applyBorder="0" applyAlignment="0" applyProtection="0"/>
    <xf numFmtId="164" fontId="34" fillId="0" borderId="0" applyFont="0" applyFill="0" applyBorder="0" applyAlignment="0" applyProtection="0"/>
    <xf numFmtId="188" fontId="34" fillId="0" borderId="0" applyFont="0" applyFill="0" applyBorder="0" applyAlignment="0" applyProtection="0"/>
    <xf numFmtId="41" fontId="34" fillId="0" borderId="0" applyFont="0" applyFill="0" applyBorder="0" applyAlignment="0" applyProtection="0"/>
    <xf numFmtId="174" fontId="34" fillId="0" borderId="0" applyFont="0" applyFill="0" applyBorder="0" applyAlignment="0" applyProtection="0"/>
    <xf numFmtId="174" fontId="34" fillId="0" borderId="0" applyFont="0" applyFill="0" applyBorder="0" applyAlignment="0" applyProtection="0"/>
    <xf numFmtId="174" fontId="34" fillId="0" borderId="0" applyFont="0" applyFill="0" applyBorder="0" applyAlignment="0" applyProtection="0"/>
    <xf numFmtId="41" fontId="34" fillId="0" borderId="0" applyFont="0" applyFill="0" applyBorder="0" applyAlignment="0" applyProtection="0"/>
    <xf numFmtId="179" fontId="34" fillId="0" borderId="0" applyFont="0" applyFill="0" applyBorder="0" applyAlignment="0" applyProtection="0"/>
    <xf numFmtId="189" fontId="34" fillId="0" borderId="0" applyFont="0" applyFill="0" applyBorder="0" applyAlignment="0" applyProtection="0"/>
    <xf numFmtId="41" fontId="34" fillId="0" borderId="0" applyFont="0" applyFill="0" applyBorder="0" applyAlignment="0" applyProtection="0"/>
    <xf numFmtId="41" fontId="34" fillId="0" borderId="0" applyFont="0" applyFill="0" applyBorder="0" applyAlignment="0" applyProtection="0"/>
    <xf numFmtId="174" fontId="34" fillId="0" borderId="0" applyFont="0" applyFill="0" applyBorder="0" applyAlignment="0" applyProtection="0"/>
    <xf numFmtId="41" fontId="34" fillId="0" borderId="0" applyFont="0" applyFill="0" applyBorder="0" applyAlignment="0" applyProtection="0"/>
    <xf numFmtId="164" fontId="34" fillId="0" borderId="0" applyFont="0" applyFill="0" applyBorder="0" applyAlignment="0" applyProtection="0"/>
    <xf numFmtId="164" fontId="34" fillId="0" borderId="0" applyFont="0" applyFill="0" applyBorder="0" applyAlignment="0" applyProtection="0"/>
    <xf numFmtId="164" fontId="34" fillId="0" borderId="0" applyFont="0" applyFill="0" applyBorder="0" applyAlignment="0" applyProtection="0"/>
    <xf numFmtId="164" fontId="34" fillId="0" borderId="0" applyFont="0" applyFill="0" applyBorder="0" applyAlignment="0" applyProtection="0"/>
    <xf numFmtId="174" fontId="34" fillId="0" borderId="0" applyFont="0" applyFill="0" applyBorder="0" applyAlignment="0" applyProtection="0"/>
    <xf numFmtId="164" fontId="34" fillId="0" borderId="0" applyFont="0" applyFill="0" applyBorder="0" applyAlignment="0" applyProtection="0"/>
    <xf numFmtId="179" fontId="34" fillId="0" borderId="0" applyFont="0" applyFill="0" applyBorder="0" applyAlignment="0" applyProtection="0"/>
    <xf numFmtId="174" fontId="34" fillId="0" borderId="0" applyFont="0" applyFill="0" applyBorder="0" applyAlignment="0" applyProtection="0"/>
    <xf numFmtId="174" fontId="34" fillId="0" borderId="0" applyFont="0" applyFill="0" applyBorder="0" applyAlignment="0" applyProtection="0"/>
    <xf numFmtId="174" fontId="34" fillId="0" borderId="0" applyFont="0" applyFill="0" applyBorder="0" applyAlignment="0" applyProtection="0"/>
    <xf numFmtId="188" fontId="34" fillId="0" borderId="0" applyFont="0" applyFill="0" applyBorder="0" applyAlignment="0" applyProtection="0"/>
    <xf numFmtId="179" fontId="34" fillId="0" borderId="0" applyFont="0" applyFill="0" applyBorder="0" applyAlignment="0" applyProtection="0"/>
    <xf numFmtId="179" fontId="34" fillId="0" borderId="0" applyFont="0" applyFill="0" applyBorder="0" applyAlignment="0" applyProtection="0"/>
    <xf numFmtId="189" fontId="34" fillId="0" borderId="0" applyFont="0" applyFill="0" applyBorder="0" applyAlignment="0" applyProtection="0"/>
    <xf numFmtId="179" fontId="34" fillId="0" borderId="0" applyFont="0" applyFill="0" applyBorder="0" applyAlignment="0" applyProtection="0"/>
    <xf numFmtId="179" fontId="34" fillId="0" borderId="0" applyFont="0" applyFill="0" applyBorder="0" applyAlignment="0" applyProtection="0"/>
    <xf numFmtId="179" fontId="34" fillId="0" borderId="0" applyFont="0" applyFill="0" applyBorder="0" applyAlignment="0" applyProtection="0"/>
    <xf numFmtId="179" fontId="34" fillId="0" borderId="0" applyFont="0" applyFill="0" applyBorder="0" applyAlignment="0" applyProtection="0"/>
    <xf numFmtId="179" fontId="34" fillId="0" borderId="0" applyFont="0" applyFill="0" applyBorder="0" applyAlignment="0" applyProtection="0"/>
    <xf numFmtId="179" fontId="34" fillId="0" borderId="0" applyFont="0" applyFill="0" applyBorder="0" applyAlignment="0" applyProtection="0"/>
    <xf numFmtId="179" fontId="34" fillId="0" borderId="0" applyFont="0" applyFill="0" applyBorder="0" applyAlignment="0" applyProtection="0"/>
    <xf numFmtId="179" fontId="34" fillId="0" borderId="0" applyFont="0" applyFill="0" applyBorder="0" applyAlignment="0" applyProtection="0"/>
    <xf numFmtId="164" fontId="34" fillId="0" borderId="0" applyFont="0" applyFill="0" applyBorder="0" applyAlignment="0" applyProtection="0"/>
    <xf numFmtId="41" fontId="34" fillId="0" borderId="0" applyFont="0" applyFill="0" applyBorder="0" applyAlignment="0" applyProtection="0"/>
    <xf numFmtId="174" fontId="34" fillId="0" borderId="0" applyFont="0" applyFill="0" applyBorder="0" applyAlignment="0" applyProtection="0"/>
    <xf numFmtId="174" fontId="34" fillId="0" borderId="0" applyFont="0" applyFill="0" applyBorder="0" applyAlignment="0" applyProtection="0"/>
    <xf numFmtId="41" fontId="34" fillId="0" borderId="0" applyFont="0" applyFill="0" applyBorder="0" applyAlignment="0" applyProtection="0"/>
    <xf numFmtId="179" fontId="34" fillId="0" borderId="0" applyFont="0" applyFill="0" applyBorder="0" applyAlignment="0" applyProtection="0"/>
    <xf numFmtId="174" fontId="34" fillId="0" borderId="0" applyFont="0" applyFill="0" applyBorder="0" applyAlignment="0" applyProtection="0"/>
    <xf numFmtId="41" fontId="34" fillId="0" borderId="0" applyFont="0" applyFill="0" applyBorder="0" applyAlignment="0" applyProtection="0"/>
    <xf numFmtId="41" fontId="34" fillId="0" borderId="0" applyFont="0" applyFill="0" applyBorder="0" applyAlignment="0" applyProtection="0"/>
    <xf numFmtId="174" fontId="34" fillId="0" borderId="0" applyFont="0" applyFill="0" applyBorder="0" applyAlignment="0" applyProtection="0"/>
    <xf numFmtId="189" fontId="34" fillId="0" borderId="0" applyFont="0" applyFill="0" applyBorder="0" applyAlignment="0" applyProtection="0"/>
    <xf numFmtId="164" fontId="34" fillId="0" borderId="0" applyFont="0" applyFill="0" applyBorder="0" applyAlignment="0" applyProtection="0"/>
    <xf numFmtId="189" fontId="34" fillId="0" borderId="0" applyFont="0" applyFill="0" applyBorder="0" applyAlignment="0" applyProtection="0"/>
    <xf numFmtId="179" fontId="34" fillId="0" borderId="0" applyFont="0" applyFill="0" applyBorder="0" applyAlignment="0" applyProtection="0"/>
    <xf numFmtId="188" fontId="34" fillId="0" borderId="0" applyFont="0" applyFill="0" applyBorder="0" applyAlignment="0" applyProtection="0"/>
    <xf numFmtId="179" fontId="34" fillId="0" borderId="0" applyFont="0" applyFill="0" applyBorder="0" applyAlignment="0" applyProtection="0"/>
    <xf numFmtId="41" fontId="34" fillId="0" borderId="0" applyFont="0" applyFill="0" applyBorder="0" applyAlignment="0" applyProtection="0"/>
    <xf numFmtId="174" fontId="34" fillId="0" borderId="0" applyFont="0" applyFill="0" applyBorder="0" applyAlignment="0" applyProtection="0"/>
    <xf numFmtId="189" fontId="34" fillId="0" borderId="0" applyFont="0" applyFill="0" applyBorder="0" applyAlignment="0" applyProtection="0"/>
    <xf numFmtId="41" fontId="34" fillId="0" borderId="0" applyFont="0" applyFill="0" applyBorder="0" applyAlignment="0" applyProtection="0"/>
    <xf numFmtId="190" fontId="34" fillId="0" borderId="0" applyFont="0" applyFill="0" applyBorder="0" applyAlignment="0" applyProtection="0"/>
    <xf numFmtId="191" fontId="34" fillId="0" borderId="0" applyFont="0" applyFill="0" applyBorder="0" applyAlignment="0" applyProtection="0"/>
    <xf numFmtId="189" fontId="34" fillId="0" borderId="0" applyFont="0" applyFill="0" applyBorder="0" applyAlignment="0" applyProtection="0"/>
    <xf numFmtId="41" fontId="34" fillId="0" borderId="0" applyFont="0" applyFill="0" applyBorder="0" applyAlignment="0" applyProtection="0"/>
    <xf numFmtId="41" fontId="34" fillId="0" borderId="0" applyFont="0" applyFill="0" applyBorder="0" applyAlignment="0" applyProtection="0"/>
    <xf numFmtId="41" fontId="34" fillId="0" borderId="0" applyFont="0" applyFill="0" applyBorder="0" applyAlignment="0" applyProtection="0"/>
    <xf numFmtId="41" fontId="34" fillId="0" borderId="0" applyFont="0" applyFill="0" applyBorder="0" applyAlignment="0" applyProtection="0"/>
    <xf numFmtId="188" fontId="34" fillId="0" borderId="0" applyFont="0" applyFill="0" applyBorder="0" applyAlignment="0" applyProtection="0"/>
    <xf numFmtId="179" fontId="34" fillId="0" borderId="0" applyFont="0" applyFill="0" applyBorder="0" applyAlignment="0" applyProtection="0"/>
    <xf numFmtId="181" fontId="34" fillId="0" borderId="0" applyFont="0" applyFill="0" applyBorder="0" applyAlignment="0" applyProtection="0"/>
    <xf numFmtId="175" fontId="34" fillId="0" borderId="0" applyFont="0" applyFill="0" applyBorder="0" applyAlignment="0" applyProtection="0"/>
    <xf numFmtId="165" fontId="34" fillId="0" borderId="0" applyFont="0" applyFill="0" applyBorder="0" applyAlignment="0" applyProtection="0"/>
    <xf numFmtId="165" fontId="34" fillId="0" borderId="0" applyFont="0" applyFill="0" applyBorder="0" applyAlignment="0" applyProtection="0"/>
    <xf numFmtId="182" fontId="34" fillId="0" borderId="0" applyFont="0" applyFill="0" applyBorder="0" applyAlignment="0" applyProtection="0"/>
    <xf numFmtId="43" fontId="34" fillId="0" borderId="0" applyFont="0" applyFill="0" applyBorder="0" applyAlignment="0" applyProtection="0"/>
    <xf numFmtId="175" fontId="34" fillId="0" borderId="0" applyFont="0" applyFill="0" applyBorder="0" applyAlignment="0" applyProtection="0"/>
    <xf numFmtId="175" fontId="34" fillId="0" borderId="0" applyFont="0" applyFill="0" applyBorder="0" applyAlignment="0" applyProtection="0"/>
    <xf numFmtId="175" fontId="34" fillId="0" borderId="0" applyFont="0" applyFill="0" applyBorder="0" applyAlignment="0" applyProtection="0"/>
    <xf numFmtId="43" fontId="34" fillId="0" borderId="0" applyFont="0" applyFill="0" applyBorder="0" applyAlignment="0" applyProtection="0"/>
    <xf numFmtId="181" fontId="34" fillId="0" borderId="0" applyFont="0" applyFill="0" applyBorder="0" applyAlignment="0" applyProtection="0"/>
    <xf numFmtId="18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175" fontId="34" fillId="0" borderId="0" applyFont="0" applyFill="0" applyBorder="0" applyAlignment="0" applyProtection="0"/>
    <xf numFmtId="43" fontId="34" fillId="0" borderId="0" applyFont="0" applyFill="0" applyBorder="0" applyAlignment="0" applyProtection="0"/>
    <xf numFmtId="165" fontId="34" fillId="0" borderId="0" applyFont="0" applyFill="0" applyBorder="0" applyAlignment="0" applyProtection="0"/>
    <xf numFmtId="165" fontId="34" fillId="0" borderId="0" applyFont="0" applyFill="0" applyBorder="0" applyAlignment="0" applyProtection="0"/>
    <xf numFmtId="165" fontId="34" fillId="0" borderId="0" applyFont="0" applyFill="0" applyBorder="0" applyAlignment="0" applyProtection="0"/>
    <xf numFmtId="165" fontId="34" fillId="0" borderId="0" applyFont="0" applyFill="0" applyBorder="0" applyAlignment="0" applyProtection="0"/>
    <xf numFmtId="175" fontId="34" fillId="0" borderId="0" applyFont="0" applyFill="0" applyBorder="0" applyAlignment="0" applyProtection="0"/>
    <xf numFmtId="165" fontId="34" fillId="0" borderId="0" applyFont="0" applyFill="0" applyBorder="0" applyAlignment="0" applyProtection="0"/>
    <xf numFmtId="181" fontId="34" fillId="0" borderId="0" applyFont="0" applyFill="0" applyBorder="0" applyAlignment="0" applyProtection="0"/>
    <xf numFmtId="175" fontId="34" fillId="0" borderId="0" applyFont="0" applyFill="0" applyBorder="0" applyAlignment="0" applyProtection="0"/>
    <xf numFmtId="175" fontId="34" fillId="0" borderId="0" applyFont="0" applyFill="0" applyBorder="0" applyAlignment="0" applyProtection="0"/>
    <xf numFmtId="175" fontId="34" fillId="0" borderId="0" applyFont="0" applyFill="0" applyBorder="0" applyAlignment="0" applyProtection="0"/>
    <xf numFmtId="182" fontId="34" fillId="0" borderId="0" applyFont="0" applyFill="0" applyBorder="0" applyAlignment="0" applyProtection="0"/>
    <xf numFmtId="181" fontId="34" fillId="0" borderId="0" applyFont="0" applyFill="0" applyBorder="0" applyAlignment="0" applyProtection="0"/>
    <xf numFmtId="181" fontId="34" fillId="0" borderId="0" applyFont="0" applyFill="0" applyBorder="0" applyAlignment="0" applyProtection="0"/>
    <xf numFmtId="183" fontId="34" fillId="0" borderId="0" applyFont="0" applyFill="0" applyBorder="0" applyAlignment="0" applyProtection="0"/>
    <xf numFmtId="181" fontId="34" fillId="0" borderId="0" applyFont="0" applyFill="0" applyBorder="0" applyAlignment="0" applyProtection="0"/>
    <xf numFmtId="181" fontId="34" fillId="0" borderId="0" applyFont="0" applyFill="0" applyBorder="0" applyAlignment="0" applyProtection="0"/>
    <xf numFmtId="181" fontId="34" fillId="0" borderId="0" applyFont="0" applyFill="0" applyBorder="0" applyAlignment="0" applyProtection="0"/>
    <xf numFmtId="181" fontId="34" fillId="0" borderId="0" applyFont="0" applyFill="0" applyBorder="0" applyAlignment="0" applyProtection="0"/>
    <xf numFmtId="181" fontId="34" fillId="0" borderId="0" applyFont="0" applyFill="0" applyBorder="0" applyAlignment="0" applyProtection="0"/>
    <xf numFmtId="181" fontId="34" fillId="0" borderId="0" applyFont="0" applyFill="0" applyBorder="0" applyAlignment="0" applyProtection="0"/>
    <xf numFmtId="181" fontId="34" fillId="0" borderId="0" applyFont="0" applyFill="0" applyBorder="0" applyAlignment="0" applyProtection="0"/>
    <xf numFmtId="181" fontId="34" fillId="0" borderId="0" applyFont="0" applyFill="0" applyBorder="0" applyAlignment="0" applyProtection="0"/>
    <xf numFmtId="165" fontId="34" fillId="0" borderId="0" applyFont="0" applyFill="0" applyBorder="0" applyAlignment="0" applyProtection="0"/>
    <xf numFmtId="43" fontId="34" fillId="0" borderId="0" applyFont="0" applyFill="0" applyBorder="0" applyAlignment="0" applyProtection="0"/>
    <xf numFmtId="175" fontId="34" fillId="0" borderId="0" applyFont="0" applyFill="0" applyBorder="0" applyAlignment="0" applyProtection="0"/>
    <xf numFmtId="175" fontId="34" fillId="0" borderId="0" applyFont="0" applyFill="0" applyBorder="0" applyAlignment="0" applyProtection="0"/>
    <xf numFmtId="43" fontId="34" fillId="0" borderId="0" applyFont="0" applyFill="0" applyBorder="0" applyAlignment="0" applyProtection="0"/>
    <xf numFmtId="181" fontId="34" fillId="0" borderId="0" applyFont="0" applyFill="0" applyBorder="0" applyAlignment="0" applyProtection="0"/>
    <xf numFmtId="175"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175" fontId="34" fillId="0" borderId="0" applyFont="0" applyFill="0" applyBorder="0" applyAlignment="0" applyProtection="0"/>
    <xf numFmtId="183" fontId="34" fillId="0" borderId="0" applyFont="0" applyFill="0" applyBorder="0" applyAlignment="0" applyProtection="0"/>
    <xf numFmtId="165" fontId="34" fillId="0" borderId="0" applyFont="0" applyFill="0" applyBorder="0" applyAlignment="0" applyProtection="0"/>
    <xf numFmtId="183" fontId="34" fillId="0" borderId="0" applyFont="0" applyFill="0" applyBorder="0" applyAlignment="0" applyProtection="0"/>
    <xf numFmtId="181" fontId="34" fillId="0" borderId="0" applyFont="0" applyFill="0" applyBorder="0" applyAlignment="0" applyProtection="0"/>
    <xf numFmtId="182" fontId="34" fillId="0" borderId="0" applyFont="0" applyFill="0" applyBorder="0" applyAlignment="0" applyProtection="0"/>
    <xf numFmtId="181" fontId="34" fillId="0" borderId="0" applyFont="0" applyFill="0" applyBorder="0" applyAlignment="0" applyProtection="0"/>
    <xf numFmtId="43" fontId="34" fillId="0" borderId="0" applyFont="0" applyFill="0" applyBorder="0" applyAlignment="0" applyProtection="0"/>
    <xf numFmtId="175" fontId="34" fillId="0" borderId="0" applyFont="0" applyFill="0" applyBorder="0" applyAlignment="0" applyProtection="0"/>
    <xf numFmtId="183" fontId="34" fillId="0" borderId="0" applyFont="0" applyFill="0" applyBorder="0" applyAlignment="0" applyProtection="0"/>
    <xf numFmtId="43" fontId="34" fillId="0" borderId="0" applyFont="0" applyFill="0" applyBorder="0" applyAlignment="0" applyProtection="0"/>
    <xf numFmtId="184" fontId="34" fillId="0" borderId="0" applyFont="0" applyFill="0" applyBorder="0" applyAlignment="0" applyProtection="0"/>
    <xf numFmtId="185" fontId="34" fillId="0" borderId="0" applyFont="0" applyFill="0" applyBorder="0" applyAlignment="0" applyProtection="0"/>
    <xf numFmtId="18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182" fontId="34" fillId="0" borderId="0" applyFont="0" applyFill="0" applyBorder="0" applyAlignment="0" applyProtection="0"/>
    <xf numFmtId="181" fontId="34" fillId="0" borderId="0" applyFont="0" applyFill="0" applyBorder="0" applyAlignment="0" applyProtection="0"/>
    <xf numFmtId="174" fontId="27" fillId="0" borderId="0" applyFont="0" applyFill="0" applyBorder="0" applyAlignment="0" applyProtection="0"/>
    <xf numFmtId="178" fontId="27" fillId="0" borderId="0" applyFont="0" applyFill="0" applyBorder="0" applyAlignment="0" applyProtection="0"/>
    <xf numFmtId="178" fontId="27" fillId="0" borderId="0" applyFont="0" applyFill="0" applyBorder="0" applyAlignment="0" applyProtection="0"/>
    <xf numFmtId="170" fontId="27" fillId="0" borderId="0" applyFont="0" applyFill="0" applyBorder="0" applyAlignment="0" applyProtection="0"/>
    <xf numFmtId="42" fontId="34" fillId="0" borderId="0" applyFont="0" applyFill="0" applyBorder="0" applyAlignment="0" applyProtection="0"/>
    <xf numFmtId="42" fontId="34" fillId="0" borderId="0" applyFont="0" applyFill="0" applyBorder="0" applyAlignment="0" applyProtection="0"/>
    <xf numFmtId="42" fontId="34" fillId="0" borderId="0" applyFon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180" fontId="34" fillId="0" borderId="0" applyFont="0" applyFill="0" applyBorder="0" applyAlignment="0" applyProtection="0"/>
    <xf numFmtId="171" fontId="34" fillId="0" borderId="0" applyFont="0" applyFill="0" applyBorder="0" applyAlignment="0" applyProtection="0"/>
    <xf numFmtId="186" fontId="34" fillId="0" borderId="0" applyFont="0" applyFill="0" applyBorder="0" applyAlignment="0" applyProtection="0"/>
    <xf numFmtId="186" fontId="34" fillId="0" borderId="0" applyFont="0" applyFill="0" applyBorder="0" applyAlignment="0" applyProtection="0"/>
    <xf numFmtId="186" fontId="34" fillId="0" borderId="0" applyFont="0" applyFill="0" applyBorder="0" applyAlignment="0" applyProtection="0"/>
    <xf numFmtId="186" fontId="34" fillId="0" borderId="0" applyFont="0" applyFill="0" applyBorder="0" applyAlignment="0" applyProtection="0"/>
    <xf numFmtId="171" fontId="27" fillId="0" borderId="0" applyFont="0" applyFill="0" applyBorder="0" applyAlignment="0" applyProtection="0"/>
    <xf numFmtId="186" fontId="34" fillId="0" borderId="0" applyFont="0" applyFill="0" applyBorder="0" applyAlignment="0" applyProtection="0"/>
    <xf numFmtId="171" fontId="34" fillId="0" borderId="0" applyFon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43" fillId="0" borderId="0"/>
    <xf numFmtId="42" fontId="34" fillId="0" borderId="0" applyFont="0" applyFill="0" applyBorder="0" applyAlignment="0" applyProtection="0"/>
    <xf numFmtId="42" fontId="34" fillId="0" borderId="0" applyFont="0" applyFill="0" applyBorder="0" applyAlignment="0" applyProtection="0"/>
    <xf numFmtId="0" fontId="43" fillId="0" borderId="0"/>
    <xf numFmtId="187" fontId="34" fillId="0" borderId="0" applyFont="0" applyFill="0" applyBorder="0" applyAlignment="0" applyProtection="0"/>
    <xf numFmtId="42" fontId="34" fillId="0" borderId="0" applyFont="0" applyFill="0" applyBorder="0" applyAlignment="0" applyProtection="0"/>
    <xf numFmtId="42" fontId="34" fillId="0" borderId="0" applyFont="0" applyFill="0" applyBorder="0" applyAlignment="0" applyProtection="0"/>
    <xf numFmtId="174" fontId="27" fillId="0" borderId="0" applyFont="0" applyFill="0" applyBorder="0" applyAlignment="0" applyProtection="0"/>
    <xf numFmtId="179" fontId="34" fillId="0" borderId="0" applyFont="0" applyFill="0" applyBorder="0" applyAlignment="0" applyProtection="0"/>
    <xf numFmtId="174" fontId="34" fillId="0" borderId="0" applyFont="0" applyFill="0" applyBorder="0" applyAlignment="0" applyProtection="0"/>
    <xf numFmtId="164" fontId="34" fillId="0" borderId="0" applyFont="0" applyFill="0" applyBorder="0" applyAlignment="0" applyProtection="0"/>
    <xf numFmtId="164" fontId="34" fillId="0" borderId="0" applyFont="0" applyFill="0" applyBorder="0" applyAlignment="0" applyProtection="0"/>
    <xf numFmtId="188" fontId="34" fillId="0" borderId="0" applyFont="0" applyFill="0" applyBorder="0" applyAlignment="0" applyProtection="0"/>
    <xf numFmtId="41" fontId="34" fillId="0" borderId="0" applyFont="0" applyFill="0" applyBorder="0" applyAlignment="0" applyProtection="0"/>
    <xf numFmtId="174" fontId="34" fillId="0" borderId="0" applyFont="0" applyFill="0" applyBorder="0" applyAlignment="0" applyProtection="0"/>
    <xf numFmtId="174" fontId="34" fillId="0" borderId="0" applyFont="0" applyFill="0" applyBorder="0" applyAlignment="0" applyProtection="0"/>
    <xf numFmtId="174" fontId="34" fillId="0" borderId="0" applyFont="0" applyFill="0" applyBorder="0" applyAlignment="0" applyProtection="0"/>
    <xf numFmtId="41" fontId="34" fillId="0" borderId="0" applyFont="0" applyFill="0" applyBorder="0" applyAlignment="0" applyProtection="0"/>
    <xf numFmtId="179" fontId="34" fillId="0" borderId="0" applyFont="0" applyFill="0" applyBorder="0" applyAlignment="0" applyProtection="0"/>
    <xf numFmtId="189" fontId="34" fillId="0" borderId="0" applyFont="0" applyFill="0" applyBorder="0" applyAlignment="0" applyProtection="0"/>
    <xf numFmtId="41" fontId="34" fillId="0" borderId="0" applyFont="0" applyFill="0" applyBorder="0" applyAlignment="0" applyProtection="0"/>
    <xf numFmtId="41" fontId="34" fillId="0" borderId="0" applyFont="0" applyFill="0" applyBorder="0" applyAlignment="0" applyProtection="0"/>
    <xf numFmtId="174" fontId="34" fillId="0" borderId="0" applyFont="0" applyFill="0" applyBorder="0" applyAlignment="0" applyProtection="0"/>
    <xf numFmtId="41" fontId="34" fillId="0" borderId="0" applyFont="0" applyFill="0" applyBorder="0" applyAlignment="0" applyProtection="0"/>
    <xf numFmtId="164" fontId="34" fillId="0" borderId="0" applyFont="0" applyFill="0" applyBorder="0" applyAlignment="0" applyProtection="0"/>
    <xf numFmtId="164" fontId="34" fillId="0" borderId="0" applyFont="0" applyFill="0" applyBorder="0" applyAlignment="0" applyProtection="0"/>
    <xf numFmtId="164" fontId="34" fillId="0" borderId="0" applyFont="0" applyFill="0" applyBorder="0" applyAlignment="0" applyProtection="0"/>
    <xf numFmtId="164" fontId="34" fillId="0" borderId="0" applyFont="0" applyFill="0" applyBorder="0" applyAlignment="0" applyProtection="0"/>
    <xf numFmtId="174" fontId="34" fillId="0" borderId="0" applyFont="0" applyFill="0" applyBorder="0" applyAlignment="0" applyProtection="0"/>
    <xf numFmtId="164" fontId="34" fillId="0" borderId="0" applyFont="0" applyFill="0" applyBorder="0" applyAlignment="0" applyProtection="0"/>
    <xf numFmtId="179" fontId="34" fillId="0" borderId="0" applyFont="0" applyFill="0" applyBorder="0" applyAlignment="0" applyProtection="0"/>
    <xf numFmtId="174" fontId="34" fillId="0" borderId="0" applyFont="0" applyFill="0" applyBorder="0" applyAlignment="0" applyProtection="0"/>
    <xf numFmtId="174" fontId="34" fillId="0" borderId="0" applyFont="0" applyFill="0" applyBorder="0" applyAlignment="0" applyProtection="0"/>
    <xf numFmtId="174" fontId="34" fillId="0" borderId="0" applyFont="0" applyFill="0" applyBorder="0" applyAlignment="0" applyProtection="0"/>
    <xf numFmtId="188" fontId="34" fillId="0" borderId="0" applyFont="0" applyFill="0" applyBorder="0" applyAlignment="0" applyProtection="0"/>
    <xf numFmtId="179" fontId="34" fillId="0" borderId="0" applyFont="0" applyFill="0" applyBorder="0" applyAlignment="0" applyProtection="0"/>
    <xf numFmtId="179" fontId="34" fillId="0" borderId="0" applyFont="0" applyFill="0" applyBorder="0" applyAlignment="0" applyProtection="0"/>
    <xf numFmtId="189" fontId="34" fillId="0" borderId="0" applyFont="0" applyFill="0" applyBorder="0" applyAlignment="0" applyProtection="0"/>
    <xf numFmtId="179" fontId="34" fillId="0" borderId="0" applyFont="0" applyFill="0" applyBorder="0" applyAlignment="0" applyProtection="0"/>
    <xf numFmtId="179" fontId="34" fillId="0" borderId="0" applyFont="0" applyFill="0" applyBorder="0" applyAlignment="0" applyProtection="0"/>
    <xf numFmtId="179" fontId="34" fillId="0" borderId="0" applyFont="0" applyFill="0" applyBorder="0" applyAlignment="0" applyProtection="0"/>
    <xf numFmtId="179" fontId="34" fillId="0" borderId="0" applyFont="0" applyFill="0" applyBorder="0" applyAlignment="0" applyProtection="0"/>
    <xf numFmtId="179" fontId="34" fillId="0" borderId="0" applyFont="0" applyFill="0" applyBorder="0" applyAlignment="0" applyProtection="0"/>
    <xf numFmtId="179" fontId="34" fillId="0" borderId="0" applyFont="0" applyFill="0" applyBorder="0" applyAlignment="0" applyProtection="0"/>
    <xf numFmtId="179" fontId="34" fillId="0" borderId="0" applyFont="0" applyFill="0" applyBorder="0" applyAlignment="0" applyProtection="0"/>
    <xf numFmtId="179" fontId="34" fillId="0" borderId="0" applyFont="0" applyFill="0" applyBorder="0" applyAlignment="0" applyProtection="0"/>
    <xf numFmtId="164" fontId="34" fillId="0" borderId="0" applyFont="0" applyFill="0" applyBorder="0" applyAlignment="0" applyProtection="0"/>
    <xf numFmtId="41" fontId="34" fillId="0" borderId="0" applyFont="0" applyFill="0" applyBorder="0" applyAlignment="0" applyProtection="0"/>
    <xf numFmtId="174" fontId="34" fillId="0" borderId="0" applyFont="0" applyFill="0" applyBorder="0" applyAlignment="0" applyProtection="0"/>
    <xf numFmtId="174" fontId="34" fillId="0" borderId="0" applyFont="0" applyFill="0" applyBorder="0" applyAlignment="0" applyProtection="0"/>
    <xf numFmtId="41" fontId="34" fillId="0" borderId="0" applyFont="0" applyFill="0" applyBorder="0" applyAlignment="0" applyProtection="0"/>
    <xf numFmtId="179" fontId="34" fillId="0" borderId="0" applyFont="0" applyFill="0" applyBorder="0" applyAlignment="0" applyProtection="0"/>
    <xf numFmtId="174" fontId="34" fillId="0" borderId="0" applyFont="0" applyFill="0" applyBorder="0" applyAlignment="0" applyProtection="0"/>
    <xf numFmtId="41" fontId="34" fillId="0" borderId="0" applyFont="0" applyFill="0" applyBorder="0" applyAlignment="0" applyProtection="0"/>
    <xf numFmtId="41" fontId="34" fillId="0" borderId="0" applyFont="0" applyFill="0" applyBorder="0" applyAlignment="0" applyProtection="0"/>
    <xf numFmtId="174" fontId="34" fillId="0" borderId="0" applyFont="0" applyFill="0" applyBorder="0" applyAlignment="0" applyProtection="0"/>
    <xf numFmtId="189" fontId="34" fillId="0" borderId="0" applyFont="0" applyFill="0" applyBorder="0" applyAlignment="0" applyProtection="0"/>
    <xf numFmtId="164" fontId="34" fillId="0" borderId="0" applyFont="0" applyFill="0" applyBorder="0" applyAlignment="0" applyProtection="0"/>
    <xf numFmtId="189" fontId="34" fillId="0" borderId="0" applyFont="0" applyFill="0" applyBorder="0" applyAlignment="0" applyProtection="0"/>
    <xf numFmtId="179" fontId="34" fillId="0" borderId="0" applyFont="0" applyFill="0" applyBorder="0" applyAlignment="0" applyProtection="0"/>
    <xf numFmtId="188" fontId="34" fillId="0" borderId="0" applyFont="0" applyFill="0" applyBorder="0" applyAlignment="0" applyProtection="0"/>
    <xf numFmtId="179" fontId="34" fillId="0" borderId="0" applyFont="0" applyFill="0" applyBorder="0" applyAlignment="0" applyProtection="0"/>
    <xf numFmtId="41" fontId="34" fillId="0" borderId="0" applyFont="0" applyFill="0" applyBorder="0" applyAlignment="0" applyProtection="0"/>
    <xf numFmtId="174" fontId="34" fillId="0" borderId="0" applyFont="0" applyFill="0" applyBorder="0" applyAlignment="0" applyProtection="0"/>
    <xf numFmtId="189" fontId="34" fillId="0" borderId="0" applyFont="0" applyFill="0" applyBorder="0" applyAlignment="0" applyProtection="0"/>
    <xf numFmtId="41" fontId="34" fillId="0" borderId="0" applyFont="0" applyFill="0" applyBorder="0" applyAlignment="0" applyProtection="0"/>
    <xf numFmtId="190" fontId="34" fillId="0" borderId="0" applyFont="0" applyFill="0" applyBorder="0" applyAlignment="0" applyProtection="0"/>
    <xf numFmtId="191" fontId="34" fillId="0" borderId="0" applyFont="0" applyFill="0" applyBorder="0" applyAlignment="0" applyProtection="0"/>
    <xf numFmtId="189" fontId="34" fillId="0" borderId="0" applyFont="0" applyFill="0" applyBorder="0" applyAlignment="0" applyProtection="0"/>
    <xf numFmtId="41" fontId="34" fillId="0" borderId="0" applyFont="0" applyFill="0" applyBorder="0" applyAlignment="0" applyProtection="0"/>
    <xf numFmtId="41" fontId="34" fillId="0" borderId="0" applyFont="0" applyFill="0" applyBorder="0" applyAlignment="0" applyProtection="0"/>
    <xf numFmtId="41" fontId="34" fillId="0" borderId="0" applyFont="0" applyFill="0" applyBorder="0" applyAlignment="0" applyProtection="0"/>
    <xf numFmtId="41" fontId="34" fillId="0" borderId="0" applyFont="0" applyFill="0" applyBorder="0" applyAlignment="0" applyProtection="0"/>
    <xf numFmtId="188" fontId="34" fillId="0" borderId="0" applyFont="0" applyFill="0" applyBorder="0" applyAlignment="0" applyProtection="0"/>
    <xf numFmtId="179" fontId="34" fillId="0" borderId="0" applyFont="0" applyFill="0" applyBorder="0" applyAlignment="0" applyProtection="0"/>
    <xf numFmtId="181" fontId="34" fillId="0" borderId="0" applyFont="0" applyFill="0" applyBorder="0" applyAlignment="0" applyProtection="0"/>
    <xf numFmtId="175" fontId="34" fillId="0" borderId="0" applyFont="0" applyFill="0" applyBorder="0" applyAlignment="0" applyProtection="0"/>
    <xf numFmtId="165" fontId="34" fillId="0" borderId="0" applyFont="0" applyFill="0" applyBorder="0" applyAlignment="0" applyProtection="0"/>
    <xf numFmtId="165" fontId="34" fillId="0" borderId="0" applyFont="0" applyFill="0" applyBorder="0" applyAlignment="0" applyProtection="0"/>
    <xf numFmtId="182" fontId="34" fillId="0" borderId="0" applyFont="0" applyFill="0" applyBorder="0" applyAlignment="0" applyProtection="0"/>
    <xf numFmtId="43" fontId="34" fillId="0" borderId="0" applyFont="0" applyFill="0" applyBorder="0" applyAlignment="0" applyProtection="0"/>
    <xf numFmtId="175" fontId="34" fillId="0" borderId="0" applyFont="0" applyFill="0" applyBorder="0" applyAlignment="0" applyProtection="0"/>
    <xf numFmtId="175" fontId="34" fillId="0" borderId="0" applyFont="0" applyFill="0" applyBorder="0" applyAlignment="0" applyProtection="0"/>
    <xf numFmtId="175" fontId="34" fillId="0" borderId="0" applyFont="0" applyFill="0" applyBorder="0" applyAlignment="0" applyProtection="0"/>
    <xf numFmtId="43" fontId="34" fillId="0" borderId="0" applyFont="0" applyFill="0" applyBorder="0" applyAlignment="0" applyProtection="0"/>
    <xf numFmtId="181" fontId="34" fillId="0" borderId="0" applyFont="0" applyFill="0" applyBorder="0" applyAlignment="0" applyProtection="0"/>
    <xf numFmtId="18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175" fontId="34" fillId="0" borderId="0" applyFont="0" applyFill="0" applyBorder="0" applyAlignment="0" applyProtection="0"/>
    <xf numFmtId="43" fontId="34" fillId="0" borderId="0" applyFont="0" applyFill="0" applyBorder="0" applyAlignment="0" applyProtection="0"/>
    <xf numFmtId="165" fontId="34" fillId="0" borderId="0" applyFont="0" applyFill="0" applyBorder="0" applyAlignment="0" applyProtection="0"/>
    <xf numFmtId="165" fontId="34" fillId="0" borderId="0" applyFont="0" applyFill="0" applyBorder="0" applyAlignment="0" applyProtection="0"/>
    <xf numFmtId="165" fontId="34" fillId="0" borderId="0" applyFont="0" applyFill="0" applyBorder="0" applyAlignment="0" applyProtection="0"/>
    <xf numFmtId="165" fontId="34" fillId="0" borderId="0" applyFont="0" applyFill="0" applyBorder="0" applyAlignment="0" applyProtection="0"/>
    <xf numFmtId="175" fontId="34" fillId="0" borderId="0" applyFont="0" applyFill="0" applyBorder="0" applyAlignment="0" applyProtection="0"/>
    <xf numFmtId="165" fontId="34" fillId="0" borderId="0" applyFont="0" applyFill="0" applyBorder="0" applyAlignment="0" applyProtection="0"/>
    <xf numFmtId="181" fontId="34" fillId="0" borderId="0" applyFont="0" applyFill="0" applyBorder="0" applyAlignment="0" applyProtection="0"/>
    <xf numFmtId="175" fontId="34" fillId="0" borderId="0" applyFont="0" applyFill="0" applyBorder="0" applyAlignment="0" applyProtection="0"/>
    <xf numFmtId="175" fontId="34" fillId="0" borderId="0" applyFont="0" applyFill="0" applyBorder="0" applyAlignment="0" applyProtection="0"/>
    <xf numFmtId="175" fontId="34" fillId="0" borderId="0" applyFont="0" applyFill="0" applyBorder="0" applyAlignment="0" applyProtection="0"/>
    <xf numFmtId="182" fontId="34" fillId="0" borderId="0" applyFont="0" applyFill="0" applyBorder="0" applyAlignment="0" applyProtection="0"/>
    <xf numFmtId="181" fontId="34" fillId="0" borderId="0" applyFont="0" applyFill="0" applyBorder="0" applyAlignment="0" applyProtection="0"/>
    <xf numFmtId="181" fontId="34" fillId="0" borderId="0" applyFont="0" applyFill="0" applyBorder="0" applyAlignment="0" applyProtection="0"/>
    <xf numFmtId="183" fontId="34" fillId="0" borderId="0" applyFont="0" applyFill="0" applyBorder="0" applyAlignment="0" applyProtection="0"/>
    <xf numFmtId="181" fontId="34" fillId="0" borderId="0" applyFont="0" applyFill="0" applyBorder="0" applyAlignment="0" applyProtection="0"/>
    <xf numFmtId="181" fontId="34" fillId="0" borderId="0" applyFont="0" applyFill="0" applyBorder="0" applyAlignment="0" applyProtection="0"/>
    <xf numFmtId="181" fontId="34" fillId="0" borderId="0" applyFont="0" applyFill="0" applyBorder="0" applyAlignment="0" applyProtection="0"/>
    <xf numFmtId="181" fontId="34" fillId="0" borderId="0" applyFont="0" applyFill="0" applyBorder="0" applyAlignment="0" applyProtection="0"/>
    <xf numFmtId="181" fontId="34" fillId="0" borderId="0" applyFont="0" applyFill="0" applyBorder="0" applyAlignment="0" applyProtection="0"/>
    <xf numFmtId="181" fontId="34" fillId="0" borderId="0" applyFont="0" applyFill="0" applyBorder="0" applyAlignment="0" applyProtection="0"/>
    <xf numFmtId="181" fontId="34" fillId="0" borderId="0" applyFont="0" applyFill="0" applyBorder="0" applyAlignment="0" applyProtection="0"/>
    <xf numFmtId="181" fontId="34" fillId="0" borderId="0" applyFont="0" applyFill="0" applyBorder="0" applyAlignment="0" applyProtection="0"/>
    <xf numFmtId="165" fontId="34" fillId="0" borderId="0" applyFont="0" applyFill="0" applyBorder="0" applyAlignment="0" applyProtection="0"/>
    <xf numFmtId="43" fontId="34" fillId="0" borderId="0" applyFont="0" applyFill="0" applyBorder="0" applyAlignment="0" applyProtection="0"/>
    <xf numFmtId="175" fontId="34" fillId="0" borderId="0" applyFont="0" applyFill="0" applyBorder="0" applyAlignment="0" applyProtection="0"/>
    <xf numFmtId="175" fontId="34" fillId="0" borderId="0" applyFont="0" applyFill="0" applyBorder="0" applyAlignment="0" applyProtection="0"/>
    <xf numFmtId="43" fontId="34" fillId="0" borderId="0" applyFont="0" applyFill="0" applyBorder="0" applyAlignment="0" applyProtection="0"/>
    <xf numFmtId="181" fontId="34" fillId="0" borderId="0" applyFont="0" applyFill="0" applyBorder="0" applyAlignment="0" applyProtection="0"/>
    <xf numFmtId="175"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175" fontId="34" fillId="0" borderId="0" applyFont="0" applyFill="0" applyBorder="0" applyAlignment="0" applyProtection="0"/>
    <xf numFmtId="183" fontId="34" fillId="0" borderId="0" applyFont="0" applyFill="0" applyBorder="0" applyAlignment="0" applyProtection="0"/>
    <xf numFmtId="165" fontId="34" fillId="0" borderId="0" applyFont="0" applyFill="0" applyBorder="0" applyAlignment="0" applyProtection="0"/>
    <xf numFmtId="183" fontId="34" fillId="0" borderId="0" applyFont="0" applyFill="0" applyBorder="0" applyAlignment="0" applyProtection="0"/>
    <xf numFmtId="181" fontId="34" fillId="0" borderId="0" applyFont="0" applyFill="0" applyBorder="0" applyAlignment="0" applyProtection="0"/>
    <xf numFmtId="182" fontId="34" fillId="0" borderId="0" applyFont="0" applyFill="0" applyBorder="0" applyAlignment="0" applyProtection="0"/>
    <xf numFmtId="181" fontId="34" fillId="0" borderId="0" applyFont="0" applyFill="0" applyBorder="0" applyAlignment="0" applyProtection="0"/>
    <xf numFmtId="43" fontId="34" fillId="0" borderId="0" applyFont="0" applyFill="0" applyBorder="0" applyAlignment="0" applyProtection="0"/>
    <xf numFmtId="175" fontId="34" fillId="0" borderId="0" applyFont="0" applyFill="0" applyBorder="0" applyAlignment="0" applyProtection="0"/>
    <xf numFmtId="183" fontId="34" fillId="0" borderId="0" applyFont="0" applyFill="0" applyBorder="0" applyAlignment="0" applyProtection="0"/>
    <xf numFmtId="43" fontId="34" fillId="0" borderId="0" applyFont="0" applyFill="0" applyBorder="0" applyAlignment="0" applyProtection="0"/>
    <xf numFmtId="184" fontId="34" fillId="0" borderId="0" applyFont="0" applyFill="0" applyBorder="0" applyAlignment="0" applyProtection="0"/>
    <xf numFmtId="185" fontId="34" fillId="0" borderId="0" applyFont="0" applyFill="0" applyBorder="0" applyAlignment="0" applyProtection="0"/>
    <xf numFmtId="18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182" fontId="34" fillId="0" borderId="0" applyFont="0" applyFill="0" applyBorder="0" applyAlignment="0" applyProtection="0"/>
    <xf numFmtId="181" fontId="34" fillId="0" borderId="0" applyFont="0" applyFill="0" applyBorder="0" applyAlignment="0" applyProtection="0"/>
    <xf numFmtId="178" fontId="27" fillId="0" borderId="0" applyFont="0" applyFill="0" applyBorder="0" applyAlignment="0" applyProtection="0"/>
    <xf numFmtId="178" fontId="27" fillId="0" borderId="0" applyFont="0" applyFill="0" applyBorder="0" applyAlignment="0" applyProtection="0"/>
    <xf numFmtId="170" fontId="27" fillId="0" borderId="0" applyFont="0" applyFill="0" applyBorder="0" applyAlignment="0" applyProtection="0"/>
    <xf numFmtId="175" fontId="27" fillId="0" borderId="0" applyFont="0" applyFill="0" applyBorder="0" applyAlignment="0" applyProtection="0"/>
    <xf numFmtId="180" fontId="34" fillId="0" borderId="0" applyFont="0" applyFill="0" applyBorder="0" applyAlignment="0" applyProtection="0"/>
    <xf numFmtId="42" fontId="34" fillId="0" borderId="0" applyFon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42" fontId="34" fillId="0" borderId="0" applyFont="0" applyFill="0" applyBorder="0" applyAlignment="0" applyProtection="0"/>
    <xf numFmtId="0" fontId="45" fillId="0" borderId="0">
      <alignment vertical="top"/>
    </xf>
    <xf numFmtId="0" fontId="45" fillId="0" borderId="0">
      <alignment vertical="top"/>
    </xf>
    <xf numFmtId="0" fontId="44" fillId="0" borderId="0">
      <alignment vertical="top"/>
    </xf>
    <xf numFmtId="0" fontId="44" fillId="0" borderId="0">
      <alignment vertical="top"/>
    </xf>
    <xf numFmtId="0" fontId="44" fillId="0" borderId="0">
      <alignment vertical="top"/>
    </xf>
    <xf numFmtId="0" fontId="45" fillId="0" borderId="0">
      <alignment vertical="top"/>
    </xf>
    <xf numFmtId="0" fontId="45" fillId="0" borderId="0">
      <alignment vertical="top"/>
    </xf>
    <xf numFmtId="0" fontId="44" fillId="0" borderId="0">
      <alignment vertical="top"/>
    </xf>
    <xf numFmtId="0" fontId="44" fillId="0" borderId="0">
      <alignment vertical="top"/>
    </xf>
    <xf numFmtId="0" fontId="44" fillId="0" borderId="0">
      <alignment vertical="top"/>
    </xf>
    <xf numFmtId="0" fontId="45" fillId="0" borderId="0">
      <alignment vertical="top"/>
    </xf>
    <xf numFmtId="0" fontId="45" fillId="0" borderId="0">
      <alignment vertical="top"/>
    </xf>
    <xf numFmtId="0" fontId="45" fillId="0" borderId="0">
      <alignment vertical="top"/>
    </xf>
    <xf numFmtId="0" fontId="45" fillId="0" borderId="0">
      <alignment vertical="top"/>
    </xf>
    <xf numFmtId="0" fontId="44" fillId="0" borderId="0">
      <alignment vertical="top"/>
    </xf>
    <xf numFmtId="0" fontId="44" fillId="0" borderId="0">
      <alignment vertical="top"/>
    </xf>
    <xf numFmtId="0" fontId="44" fillId="0" borderId="0">
      <alignment vertical="top"/>
    </xf>
    <xf numFmtId="0" fontId="45" fillId="0" borderId="0">
      <alignment vertical="top"/>
    </xf>
    <xf numFmtId="170" fontId="32" fillId="0" borderId="0" applyProtection="0"/>
    <xf numFmtId="178" fontId="32" fillId="0" borderId="0" applyProtection="0"/>
    <xf numFmtId="178" fontId="32" fillId="0" borderId="0" applyProtection="0"/>
    <xf numFmtId="0" fontId="29" fillId="0" borderId="0" applyProtection="0"/>
    <xf numFmtId="180" fontId="34" fillId="0" borderId="0" applyFon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43" fillId="0" borderId="0"/>
    <xf numFmtId="177" fontId="34" fillId="0" borderId="0" applyFont="0" applyFill="0" applyBorder="0" applyAlignment="0" applyProtection="0"/>
    <xf numFmtId="0" fontId="43" fillId="0" borderId="0"/>
    <xf numFmtId="42" fontId="34" fillId="0" borderId="0" applyFont="0" applyFill="0" applyBorder="0" applyAlignment="0" applyProtection="0"/>
    <xf numFmtId="192" fontId="47" fillId="0" borderId="0" applyFont="0" applyFill="0" applyBorder="0" applyAlignment="0" applyProtection="0"/>
    <xf numFmtId="193" fontId="48" fillId="0" borderId="0" applyFont="0" applyFill="0" applyBorder="0" applyAlignment="0" applyProtection="0"/>
    <xf numFmtId="194" fontId="48" fillId="0" borderId="0" applyFont="0" applyFill="0" applyBorder="0" applyAlignment="0" applyProtection="0"/>
    <xf numFmtId="0" fontId="49" fillId="0" borderId="0"/>
    <xf numFmtId="0" fontId="49" fillId="0" borderId="0"/>
    <xf numFmtId="0" fontId="50" fillId="0" borderId="0"/>
    <xf numFmtId="0" fontId="13" fillId="0" borderId="0"/>
    <xf numFmtId="1" fontId="51" fillId="0" borderId="1" applyBorder="0" applyAlignment="0">
      <alignment horizontal="center"/>
    </xf>
    <xf numFmtId="1" fontId="51" fillId="0" borderId="1" applyBorder="0" applyAlignment="0">
      <alignment horizontal="center"/>
    </xf>
    <xf numFmtId="0" fontId="52" fillId="0" borderId="0"/>
    <xf numFmtId="0" fontId="52" fillId="0" borderId="0" applyProtection="0"/>
    <xf numFmtId="3" fontId="30" fillId="0" borderId="1"/>
    <xf numFmtId="3" fontId="30" fillId="0" borderId="1"/>
    <xf numFmtId="3" fontId="30" fillId="0" borderId="1"/>
    <xf numFmtId="3" fontId="30" fillId="0" borderId="1"/>
    <xf numFmtId="192" fontId="47" fillId="0" borderId="0" applyFont="0" applyFill="0" applyBorder="0" applyAlignment="0" applyProtection="0"/>
    <xf numFmtId="0" fontId="53" fillId="3" borderId="0"/>
    <xf numFmtId="0" fontId="53" fillId="3" borderId="0"/>
    <xf numFmtId="192" fontId="47" fillId="0" borderId="0" applyFont="0" applyFill="0" applyBorder="0" applyAlignment="0" applyProtection="0"/>
    <xf numFmtId="0" fontId="53" fillId="3" borderId="0"/>
    <xf numFmtId="0" fontId="54" fillId="3" borderId="0"/>
    <xf numFmtId="0" fontId="54" fillId="3" borderId="0"/>
    <xf numFmtId="0" fontId="54" fillId="3" borderId="0"/>
    <xf numFmtId="0" fontId="54" fillId="3" borderId="0"/>
    <xf numFmtId="0" fontId="54" fillId="3" borderId="0"/>
    <xf numFmtId="0" fontId="54" fillId="3" borderId="0"/>
    <xf numFmtId="0" fontId="54" fillId="3" borderId="0"/>
    <xf numFmtId="0" fontId="54" fillId="3" borderId="0"/>
    <xf numFmtId="0" fontId="54" fillId="3" borderId="0"/>
    <xf numFmtId="0" fontId="54" fillId="3" borderId="0"/>
    <xf numFmtId="0" fontId="54" fillId="3" borderId="0"/>
    <xf numFmtId="0" fontId="54" fillId="3" borderId="0"/>
    <xf numFmtId="192" fontId="47" fillId="0" borderId="0" applyFont="0" applyFill="0" applyBorder="0" applyAlignment="0" applyProtection="0"/>
    <xf numFmtId="0" fontId="54" fillId="3" borderId="0"/>
    <xf numFmtId="0" fontId="54" fillId="3" borderId="0"/>
    <xf numFmtId="0" fontId="54" fillId="3" borderId="0"/>
    <xf numFmtId="0" fontId="54" fillId="3" borderId="0"/>
    <xf numFmtId="0" fontId="54" fillId="3" borderId="0"/>
    <xf numFmtId="0" fontId="54" fillId="3" borderId="0"/>
    <xf numFmtId="0" fontId="54" fillId="3" borderId="0"/>
    <xf numFmtId="0" fontId="54" fillId="3" borderId="0"/>
    <xf numFmtId="0" fontId="54" fillId="3" borderId="0"/>
    <xf numFmtId="0" fontId="54" fillId="3" borderId="0"/>
    <xf numFmtId="0" fontId="54" fillId="3" borderId="0"/>
    <xf numFmtId="0" fontId="54" fillId="3" borderId="0"/>
    <xf numFmtId="0" fontId="55" fillId="0" borderId="0" applyFont="0" applyFill="0" applyBorder="0" applyAlignment="0">
      <alignment horizontal="left"/>
    </xf>
    <xf numFmtId="0" fontId="53" fillId="3" borderId="0"/>
    <xf numFmtId="0" fontId="55" fillId="0" borderId="0" applyFont="0" applyFill="0" applyBorder="0" applyAlignment="0">
      <alignment horizontal="left"/>
    </xf>
    <xf numFmtId="0" fontId="54" fillId="3" borderId="0"/>
    <xf numFmtId="0" fontId="54" fillId="3" borderId="0"/>
    <xf numFmtId="0" fontId="54" fillId="3" borderId="0"/>
    <xf numFmtId="0" fontId="54" fillId="3" borderId="0"/>
    <xf numFmtId="0" fontId="54" fillId="3" borderId="0"/>
    <xf numFmtId="0" fontId="54" fillId="3" borderId="0"/>
    <xf numFmtId="192" fontId="47" fillId="0" borderId="0" applyFont="0" applyFill="0" applyBorder="0" applyAlignment="0" applyProtection="0"/>
    <xf numFmtId="0" fontId="53" fillId="3" borderId="0"/>
    <xf numFmtId="0" fontId="53" fillId="3" borderId="0"/>
    <xf numFmtId="0" fontId="56" fillId="0" borderId="1" applyNumberFormat="0" applyFont="0" applyBorder="0">
      <alignment horizontal="left" indent="2"/>
    </xf>
    <xf numFmtId="0" fontId="56" fillId="0" borderId="1" applyNumberFormat="0" applyFont="0" applyBorder="0">
      <alignment horizontal="left" indent="2"/>
    </xf>
    <xf numFmtId="0" fontId="55" fillId="0" borderId="0" applyFont="0" applyFill="0" applyBorder="0" applyAlignment="0">
      <alignment horizontal="left"/>
    </xf>
    <xf numFmtId="0" fontId="55" fillId="0" borderId="0" applyFont="0" applyFill="0" applyBorder="0" applyAlignment="0">
      <alignment horizontal="left"/>
    </xf>
    <xf numFmtId="0" fontId="57" fillId="0" borderId="0"/>
    <xf numFmtId="0" fontId="58" fillId="4" borderId="20" applyFont="0" applyFill="0" applyAlignment="0">
      <alignment vertical="center" wrapText="1"/>
    </xf>
    <xf numFmtId="9" fontId="59" fillId="0" borderId="0" applyBorder="0" applyAlignment="0" applyProtection="0"/>
    <xf numFmtId="0" fontId="60" fillId="3" borderId="0"/>
    <xf numFmtId="0" fontId="60" fillId="3" borderId="0"/>
    <xf numFmtId="0" fontId="54" fillId="3" borderId="0"/>
    <xf numFmtId="0" fontId="54" fillId="3" borderId="0"/>
    <xf numFmtId="0" fontId="54" fillId="3" borderId="0"/>
    <xf numFmtId="0" fontId="54" fillId="3" borderId="0"/>
    <xf numFmtId="0" fontId="54" fillId="3" borderId="0"/>
    <xf numFmtId="0" fontId="54" fillId="3" borderId="0"/>
    <xf numFmtId="0" fontId="54" fillId="3" borderId="0"/>
    <xf numFmtId="0" fontId="54" fillId="3" borderId="0"/>
    <xf numFmtId="0" fontId="54" fillId="3" borderId="0"/>
    <xf numFmtId="0" fontId="54" fillId="3" borderId="0"/>
    <xf numFmtId="0" fontId="54" fillId="3" borderId="0"/>
    <xf numFmtId="0" fontId="54" fillId="3" borderId="0"/>
    <xf numFmtId="0" fontId="54" fillId="3" borderId="0"/>
    <xf numFmtId="0" fontId="54" fillId="3" borderId="0"/>
    <xf numFmtId="0" fontId="54" fillId="3" borderId="0"/>
    <xf numFmtId="0" fontId="54" fillId="3" borderId="0"/>
    <xf numFmtId="0" fontId="54" fillId="3" borderId="0"/>
    <xf numFmtId="0" fontId="54" fillId="3" borderId="0"/>
    <xf numFmtId="0" fontId="54" fillId="3" borderId="0"/>
    <xf numFmtId="0" fontId="54" fillId="3" borderId="0"/>
    <xf numFmtId="0" fontId="54" fillId="3" borderId="0"/>
    <xf numFmtId="0" fontId="54" fillId="3" borderId="0"/>
    <xf numFmtId="0" fontId="54" fillId="3" borderId="0"/>
    <xf numFmtId="0" fontId="54" fillId="3" borderId="0"/>
    <xf numFmtId="0" fontId="54" fillId="3" borderId="0"/>
    <xf numFmtId="0" fontId="54" fillId="3" borderId="0"/>
    <xf numFmtId="0" fontId="54" fillId="3" borderId="0"/>
    <xf numFmtId="0" fontId="54" fillId="3" borderId="0"/>
    <xf numFmtId="0" fontId="54" fillId="3" borderId="0"/>
    <xf numFmtId="0" fontId="54" fillId="3" borderId="0"/>
    <xf numFmtId="0" fontId="60" fillId="3" borderId="0"/>
    <xf numFmtId="0" fontId="60" fillId="3" borderId="0"/>
    <xf numFmtId="0" fontId="56" fillId="0" borderId="1" applyNumberFormat="0" applyFont="0" applyBorder="0" applyAlignment="0">
      <alignment horizontal="center"/>
    </xf>
    <xf numFmtId="0" fontId="56" fillId="0" borderId="1" applyNumberFormat="0" applyFont="0" applyBorder="0" applyAlignment="0">
      <alignment horizontal="center"/>
    </xf>
    <xf numFmtId="0" fontId="61" fillId="0" borderId="0"/>
    <xf numFmtId="0" fontId="62" fillId="3" borderId="0"/>
    <xf numFmtId="0" fontId="62" fillId="3" borderId="0"/>
    <xf numFmtId="0" fontId="54" fillId="3" borderId="0"/>
    <xf numFmtId="0" fontId="54" fillId="3" borderId="0"/>
    <xf numFmtId="0" fontId="54" fillId="3" borderId="0"/>
    <xf numFmtId="0" fontId="54" fillId="3" borderId="0"/>
    <xf numFmtId="0" fontId="54" fillId="3" borderId="0"/>
    <xf numFmtId="0" fontId="54" fillId="3" borderId="0"/>
    <xf numFmtId="0" fontId="54" fillId="3" borderId="0"/>
    <xf numFmtId="0" fontId="54" fillId="3" borderId="0"/>
    <xf numFmtId="0" fontId="54" fillId="3" borderId="0"/>
    <xf numFmtId="0" fontId="54" fillId="3" borderId="0"/>
    <xf numFmtId="0" fontId="54" fillId="3" borderId="0"/>
    <xf numFmtId="0" fontId="54" fillId="3" borderId="0"/>
    <xf numFmtId="0" fontId="54" fillId="3" borderId="0"/>
    <xf numFmtId="0" fontId="54" fillId="3" borderId="0"/>
    <xf numFmtId="0" fontId="54" fillId="3" borderId="0"/>
    <xf numFmtId="0" fontId="54" fillId="3" borderId="0"/>
    <xf numFmtId="0" fontId="54" fillId="3" borderId="0"/>
    <xf numFmtId="0" fontId="54" fillId="3" borderId="0"/>
    <xf numFmtId="0" fontId="54" fillId="3" borderId="0"/>
    <xf numFmtId="0" fontId="54" fillId="3" borderId="0"/>
    <xf numFmtId="0" fontId="54" fillId="3" borderId="0"/>
    <xf numFmtId="0" fontId="54" fillId="3" borderId="0"/>
    <xf numFmtId="0" fontId="54" fillId="3" borderId="0"/>
    <xf numFmtId="0" fontId="54" fillId="3" borderId="0"/>
    <xf numFmtId="0" fontId="54" fillId="3" borderId="0"/>
    <xf numFmtId="0" fontId="54" fillId="3" borderId="0"/>
    <xf numFmtId="0" fontId="54" fillId="3" borderId="0"/>
    <xf numFmtId="0" fontId="54" fillId="3" borderId="0"/>
    <xf numFmtId="0" fontId="54" fillId="3" borderId="0"/>
    <xf numFmtId="0" fontId="54" fillId="3" borderId="0"/>
    <xf numFmtId="0" fontId="62" fillId="3" borderId="0"/>
    <xf numFmtId="0" fontId="63" fillId="0" borderId="0">
      <alignment wrapText="1"/>
    </xf>
    <xf numFmtId="0" fontId="63" fillId="0" borderId="0">
      <alignment wrapText="1"/>
    </xf>
    <xf numFmtId="0" fontId="54" fillId="0" borderId="0">
      <alignment wrapText="1"/>
    </xf>
    <xf numFmtId="0" fontId="54" fillId="0" borderId="0">
      <alignment wrapText="1"/>
    </xf>
    <xf numFmtId="0" fontId="54" fillId="0" borderId="0">
      <alignment wrapText="1"/>
    </xf>
    <xf numFmtId="0" fontId="54" fillId="0" borderId="0">
      <alignment wrapText="1"/>
    </xf>
    <xf numFmtId="0" fontId="54" fillId="0" borderId="0">
      <alignment wrapText="1"/>
    </xf>
    <xf numFmtId="0" fontId="54" fillId="0" borderId="0">
      <alignment wrapText="1"/>
    </xf>
    <xf numFmtId="0" fontId="54" fillId="0" borderId="0">
      <alignment wrapText="1"/>
    </xf>
    <xf numFmtId="0" fontId="54" fillId="0" borderId="0">
      <alignment wrapText="1"/>
    </xf>
    <xf numFmtId="0" fontId="54" fillId="0" borderId="0">
      <alignment wrapText="1"/>
    </xf>
    <xf numFmtId="0" fontId="54" fillId="0" borderId="0">
      <alignment wrapText="1"/>
    </xf>
    <xf numFmtId="0" fontId="54" fillId="0" borderId="0">
      <alignment wrapText="1"/>
    </xf>
    <xf numFmtId="0" fontId="54" fillId="0" borderId="0">
      <alignment wrapText="1"/>
    </xf>
    <xf numFmtId="0" fontId="54" fillId="0" borderId="0">
      <alignment wrapText="1"/>
    </xf>
    <xf numFmtId="0" fontId="54" fillId="0" borderId="0">
      <alignment wrapText="1"/>
    </xf>
    <xf numFmtId="0" fontId="54" fillId="0" borderId="0">
      <alignment wrapText="1"/>
    </xf>
    <xf numFmtId="0" fontId="54" fillId="0" borderId="0">
      <alignment wrapText="1"/>
    </xf>
    <xf numFmtId="0" fontId="54" fillId="0" borderId="0">
      <alignment wrapText="1"/>
    </xf>
    <xf numFmtId="0" fontId="54" fillId="0" borderId="0">
      <alignment wrapText="1"/>
    </xf>
    <xf numFmtId="0" fontId="54" fillId="0" borderId="0">
      <alignment wrapText="1"/>
    </xf>
    <xf numFmtId="0" fontId="54" fillId="0" borderId="0">
      <alignment wrapText="1"/>
    </xf>
    <xf numFmtId="0" fontId="54" fillId="0" borderId="0">
      <alignment wrapText="1"/>
    </xf>
    <xf numFmtId="0" fontId="54" fillId="0" borderId="0">
      <alignment wrapText="1"/>
    </xf>
    <xf numFmtId="0" fontId="54" fillId="0" borderId="0">
      <alignment wrapText="1"/>
    </xf>
    <xf numFmtId="0" fontId="54" fillId="0" borderId="0">
      <alignment wrapText="1"/>
    </xf>
    <xf numFmtId="0" fontId="54" fillId="0" borderId="0">
      <alignment wrapText="1"/>
    </xf>
    <xf numFmtId="0" fontId="54" fillId="0" borderId="0">
      <alignment wrapText="1"/>
    </xf>
    <xf numFmtId="0" fontId="54" fillId="0" borderId="0">
      <alignment wrapText="1"/>
    </xf>
    <xf numFmtId="0" fontId="54" fillId="0" borderId="0">
      <alignment wrapText="1"/>
    </xf>
    <xf numFmtId="0" fontId="54" fillId="0" borderId="0">
      <alignment wrapText="1"/>
    </xf>
    <xf numFmtId="0" fontId="54" fillId="0" borderId="0">
      <alignment wrapText="1"/>
    </xf>
    <xf numFmtId="0" fontId="63" fillId="0" borderId="0">
      <alignment wrapText="1"/>
    </xf>
    <xf numFmtId="167" fontId="64" fillId="0" borderId="2" applyNumberFormat="0" applyFont="0" applyBorder="0" applyAlignment="0">
      <alignment horizontal="center" vertical="center"/>
    </xf>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24" fillId="0" borderId="0"/>
    <xf numFmtId="0" fontId="24" fillId="0" borderId="0"/>
    <xf numFmtId="0" fontId="24" fillId="0" borderId="0"/>
    <xf numFmtId="0" fontId="24" fillId="0" borderId="0"/>
    <xf numFmtId="0" fontId="24" fillId="0" borderId="0"/>
    <xf numFmtId="0" fontId="24" fillId="0" borderId="0"/>
    <xf numFmtId="195" fontId="65" fillId="0" borderId="0" applyFont="0" applyFill="0" applyBorder="0" applyAlignment="0" applyProtection="0"/>
    <xf numFmtId="0" fontId="66" fillId="0" borderId="0" applyFont="0" applyFill="0" applyBorder="0" applyAlignment="0" applyProtection="0"/>
    <xf numFmtId="196" fontId="67" fillId="0" borderId="0" applyFont="0" applyFill="0" applyBorder="0" applyAlignment="0" applyProtection="0"/>
    <xf numFmtId="188" fontId="65" fillId="0" borderId="0" applyFont="0" applyFill="0" applyBorder="0" applyAlignment="0" applyProtection="0"/>
    <xf numFmtId="0" fontId="66" fillId="0" borderId="0" applyFont="0" applyFill="0" applyBorder="0" applyAlignment="0" applyProtection="0"/>
    <xf numFmtId="197" fontId="65" fillId="0" borderId="0" applyFont="0" applyFill="0" applyBorder="0" applyAlignment="0" applyProtection="0"/>
    <xf numFmtId="0" fontId="68" fillId="0" borderId="0">
      <alignment horizontal="center" wrapText="1"/>
      <protection locked="0"/>
    </xf>
    <xf numFmtId="0" fontId="69" fillId="0" borderId="0" applyNumberFormat="0" applyBorder="0" applyAlignment="0">
      <alignment horizontal="center"/>
    </xf>
    <xf numFmtId="198" fontId="70" fillId="0" borderId="0" applyFont="0" applyFill="0" applyBorder="0" applyAlignment="0" applyProtection="0"/>
    <xf numFmtId="0" fontId="71" fillId="0" borderId="0" applyFont="0" applyFill="0" applyBorder="0" applyAlignment="0" applyProtection="0"/>
    <xf numFmtId="199" fontId="34" fillId="0" borderId="0" applyFont="0" applyFill="0" applyBorder="0" applyAlignment="0" applyProtection="0"/>
    <xf numFmtId="200" fontId="70" fillId="0" borderId="0" applyFont="0" applyFill="0" applyBorder="0" applyAlignment="0" applyProtection="0"/>
    <xf numFmtId="0" fontId="71" fillId="0" borderId="0" applyFont="0" applyFill="0" applyBorder="0" applyAlignment="0" applyProtection="0"/>
    <xf numFmtId="201" fontId="34" fillId="0" borderId="0" applyFont="0" applyFill="0" applyBorder="0" applyAlignment="0" applyProtection="0"/>
    <xf numFmtId="178" fontId="27" fillId="0" borderId="0" applyFont="0" applyFill="0" applyBorder="0" applyAlignment="0" applyProtection="0"/>
    <xf numFmtId="0" fontId="72" fillId="0" borderId="0" applyNumberFormat="0" applyFill="0" applyBorder="0" applyAlignment="0" applyProtection="0"/>
    <xf numFmtId="0" fontId="71" fillId="0" borderId="0"/>
    <xf numFmtId="0" fontId="73" fillId="0" borderId="0"/>
    <xf numFmtId="0" fontId="74" fillId="0" borderId="0"/>
    <xf numFmtId="0" fontId="71" fillId="0" borderId="0"/>
    <xf numFmtId="0" fontId="75" fillId="0" borderId="0"/>
    <xf numFmtId="0" fontId="76" fillId="0" borderId="0"/>
    <xf numFmtId="0" fontId="77" fillId="0" borderId="0"/>
    <xf numFmtId="202" fontId="46" fillId="0" borderId="0" applyFill="0" applyBorder="0" applyAlignment="0"/>
    <xf numFmtId="203" fontId="78" fillId="0" borderId="0" applyFill="0" applyBorder="0" applyAlignment="0"/>
    <xf numFmtId="204" fontId="11" fillId="0" borderId="0" applyFill="0" applyBorder="0" applyAlignment="0"/>
    <xf numFmtId="205" fontId="11" fillId="0" borderId="0" applyFill="0" applyBorder="0" applyAlignment="0"/>
    <xf numFmtId="206" fontId="61" fillId="0" borderId="0" applyFill="0" applyBorder="0" applyAlignment="0"/>
    <xf numFmtId="207" fontId="78" fillId="0" borderId="0" applyFill="0" applyBorder="0" applyAlignment="0"/>
    <xf numFmtId="208" fontId="78" fillId="0" borderId="0" applyFill="0" applyBorder="0" applyAlignment="0"/>
    <xf numFmtId="203" fontId="78" fillId="0" borderId="0" applyFill="0" applyBorder="0" applyAlignment="0"/>
    <xf numFmtId="0" fontId="79" fillId="0" borderId="0"/>
    <xf numFmtId="209" fontId="34" fillId="0" borderId="0" applyFont="0" applyFill="0" applyBorder="0" applyAlignment="0" applyProtection="0"/>
    <xf numFmtId="167" fontId="52" fillId="0" borderId="0" applyFont="0" applyFill="0" applyBorder="0" applyAlignment="0" applyProtection="0"/>
    <xf numFmtId="1" fontId="80" fillId="0" borderId="6" applyBorder="0"/>
    <xf numFmtId="210" fontId="81" fillId="0" borderId="0"/>
    <xf numFmtId="210" fontId="81" fillId="0" borderId="0"/>
    <xf numFmtId="210" fontId="81" fillId="0" borderId="0"/>
    <xf numFmtId="210" fontId="81" fillId="0" borderId="0"/>
    <xf numFmtId="210" fontId="81" fillId="0" borderId="0"/>
    <xf numFmtId="210" fontId="81" fillId="0" borderId="0"/>
    <xf numFmtId="210" fontId="81" fillId="0" borderId="0"/>
    <xf numFmtId="210" fontId="81" fillId="0" borderId="0"/>
    <xf numFmtId="174" fontId="24" fillId="0" borderId="0" applyFont="0" applyFill="0" applyBorder="0" applyAlignment="0" applyProtection="0"/>
    <xf numFmtId="41" fontId="82" fillId="0" borderId="0" applyFont="0" applyFill="0" applyBorder="0" applyAlignment="0" applyProtection="0"/>
    <xf numFmtId="41" fontId="82" fillId="0" borderId="0" applyFont="0" applyFill="0" applyBorder="0" applyAlignment="0" applyProtection="0"/>
    <xf numFmtId="41" fontId="82" fillId="0" borderId="0" applyFont="0" applyFill="0" applyBorder="0" applyAlignment="0" applyProtection="0"/>
    <xf numFmtId="41" fontId="82" fillId="0" borderId="0" applyFont="0" applyFill="0" applyBorder="0" applyAlignment="0" applyProtection="0"/>
    <xf numFmtId="41" fontId="82" fillId="0" borderId="0" applyFont="0" applyFill="0" applyBorder="0" applyAlignment="0" applyProtection="0"/>
    <xf numFmtId="41" fontId="82" fillId="0" borderId="0" applyFont="0" applyFill="0" applyBorder="0" applyAlignment="0" applyProtection="0"/>
    <xf numFmtId="41" fontId="82" fillId="0" borderId="0" applyFont="0" applyFill="0" applyBorder="0" applyAlignment="0" applyProtection="0"/>
    <xf numFmtId="41" fontId="82" fillId="0" borderId="0" applyFont="0" applyFill="0" applyBorder="0" applyAlignment="0" applyProtection="0"/>
    <xf numFmtId="41" fontId="82" fillId="0" borderId="0" applyFont="0" applyFill="0" applyBorder="0" applyAlignment="0" applyProtection="0"/>
    <xf numFmtId="41" fontId="82" fillId="0" borderId="0" applyFont="0" applyFill="0" applyBorder="0" applyAlignment="0" applyProtection="0"/>
    <xf numFmtId="41" fontId="82" fillId="0" borderId="0" applyFont="0" applyFill="0" applyBorder="0" applyAlignment="0" applyProtection="0"/>
    <xf numFmtId="41" fontId="82" fillId="0" borderId="0" applyFont="0" applyFill="0" applyBorder="0" applyAlignment="0" applyProtection="0"/>
    <xf numFmtId="41" fontId="82" fillId="0" borderId="0" applyFont="0" applyFill="0" applyBorder="0" applyAlignment="0" applyProtection="0"/>
    <xf numFmtId="41" fontId="82" fillId="0" borderId="0" applyFont="0" applyFill="0" applyBorder="0" applyAlignment="0" applyProtection="0"/>
    <xf numFmtId="41" fontId="82" fillId="0" borderId="0" applyFont="0" applyFill="0" applyBorder="0" applyAlignment="0" applyProtection="0"/>
    <xf numFmtId="211" fontId="32" fillId="0" borderId="0" applyProtection="0"/>
    <xf numFmtId="211" fontId="32" fillId="0" borderId="0" applyProtection="0"/>
    <xf numFmtId="41" fontId="82" fillId="0" borderId="0" applyFont="0" applyFill="0" applyBorder="0" applyAlignment="0" applyProtection="0"/>
    <xf numFmtId="41" fontId="82" fillId="0" borderId="0" applyFont="0" applyFill="0" applyBorder="0" applyAlignment="0" applyProtection="0"/>
    <xf numFmtId="41" fontId="82" fillId="0" borderId="0" applyFont="0" applyFill="0" applyBorder="0" applyAlignment="0" applyProtection="0"/>
    <xf numFmtId="41" fontId="82" fillId="0" borderId="0" applyFont="0" applyFill="0" applyBorder="0" applyAlignment="0" applyProtection="0"/>
    <xf numFmtId="41" fontId="82" fillId="0" borderId="0" applyFont="0" applyFill="0" applyBorder="0" applyAlignment="0" applyProtection="0"/>
    <xf numFmtId="41" fontId="82" fillId="0" borderId="0" applyFont="0" applyFill="0" applyBorder="0" applyAlignment="0" applyProtection="0"/>
    <xf numFmtId="41" fontId="82" fillId="0" borderId="0" applyFont="0" applyFill="0" applyBorder="0" applyAlignment="0" applyProtection="0"/>
    <xf numFmtId="6" fontId="32" fillId="0" borderId="0" applyFont="0" applyFill="0" applyBorder="0" applyAlignment="0" applyProtection="0"/>
    <xf numFmtId="175" fontId="32" fillId="0" borderId="0" applyFont="0" applyFill="0" applyBorder="0" applyAlignment="0" applyProtection="0"/>
    <xf numFmtId="174" fontId="32" fillId="0" borderId="0" applyFont="0" applyFill="0" applyBorder="0" applyAlignment="0" applyProtection="0"/>
    <xf numFmtId="207" fontId="78" fillId="0" borderId="0" applyFont="0" applyFill="0" applyBorder="0" applyAlignment="0" applyProtection="0"/>
    <xf numFmtId="175" fontId="82" fillId="0" borderId="0" applyFont="0" applyFill="0" applyBorder="0" applyAlignment="0" applyProtection="0"/>
    <xf numFmtId="43" fontId="82" fillId="0" borderId="0" applyFont="0" applyFill="0" applyBorder="0" applyAlignment="0" applyProtection="0"/>
    <xf numFmtId="43" fontId="11" fillId="0" borderId="0" applyFont="0" applyFill="0" applyBorder="0" applyAlignment="0" applyProtection="0"/>
    <xf numFmtId="43" fontId="7" fillId="0" borderId="0" applyFont="0" applyFill="0" applyBorder="0" applyAlignment="0" applyProtection="0"/>
    <xf numFmtId="43" fontId="82"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82" fillId="0" borderId="0" applyFont="0" applyFill="0" applyBorder="0" applyAlignment="0" applyProtection="0"/>
    <xf numFmtId="43" fontId="82" fillId="0" borderId="0" applyFont="0" applyFill="0" applyBorder="0" applyAlignment="0" applyProtection="0"/>
    <xf numFmtId="43" fontId="82" fillId="0" borderId="0" applyFont="0" applyFill="0" applyBorder="0" applyAlignment="0" applyProtection="0"/>
    <xf numFmtId="43" fontId="82" fillId="0" borderId="0" applyFont="0" applyFill="0" applyBorder="0" applyAlignment="0" applyProtection="0"/>
    <xf numFmtId="43" fontId="82" fillId="0" borderId="0" applyFont="0" applyFill="0" applyBorder="0" applyAlignment="0" applyProtection="0"/>
    <xf numFmtId="43" fontId="82" fillId="0" borderId="0" applyFont="0" applyFill="0" applyBorder="0" applyAlignment="0" applyProtection="0"/>
    <xf numFmtId="43" fontId="82" fillId="0" borderId="0" applyFont="0" applyFill="0" applyBorder="0" applyAlignment="0" applyProtection="0"/>
    <xf numFmtId="43" fontId="82" fillId="0" borderId="0" applyFont="0" applyFill="0" applyBorder="0" applyAlignment="0" applyProtection="0"/>
    <xf numFmtId="43" fontId="82" fillId="0" borderId="0" applyFont="0" applyFill="0" applyBorder="0" applyAlignment="0" applyProtection="0"/>
    <xf numFmtId="43" fontId="11" fillId="0" borderId="0" applyFont="0" applyFill="0" applyBorder="0" applyAlignment="0" applyProtection="0"/>
    <xf numFmtId="43" fontId="7" fillId="0" borderId="0" applyFont="0" applyFill="0" applyBorder="0" applyAlignment="0" applyProtection="0"/>
    <xf numFmtId="43" fontId="11" fillId="0" borderId="0" applyFont="0" applyFill="0" applyBorder="0" applyAlignment="0" applyProtection="0"/>
    <xf numFmtId="43" fontId="82" fillId="0" borderId="0" applyFont="0" applyFill="0" applyBorder="0" applyAlignment="0" applyProtection="0"/>
    <xf numFmtId="175" fontId="82" fillId="0" borderId="0" applyFont="0" applyFill="0" applyBorder="0" applyAlignment="0" applyProtection="0"/>
    <xf numFmtId="43" fontId="82" fillId="0" borderId="0" applyFont="0" applyFill="0" applyBorder="0" applyAlignment="0" applyProtection="0"/>
    <xf numFmtId="43" fontId="52" fillId="0" borderId="0" applyFont="0" applyFill="0" applyBorder="0" applyAlignment="0" applyProtection="0"/>
    <xf numFmtId="43" fontId="82" fillId="0" borderId="0" applyFont="0" applyFill="0" applyBorder="0" applyAlignment="0" applyProtection="0"/>
    <xf numFmtId="43" fontId="82" fillId="0" borderId="0" applyFont="0" applyFill="0" applyBorder="0" applyAlignment="0" applyProtection="0"/>
    <xf numFmtId="43" fontId="82" fillId="0" borderId="0" applyFont="0" applyFill="0" applyBorder="0" applyAlignment="0" applyProtection="0"/>
    <xf numFmtId="43" fontId="82" fillId="0" borderId="0" applyFont="0" applyFill="0" applyBorder="0" applyAlignment="0" applyProtection="0"/>
    <xf numFmtId="43" fontId="82" fillId="0" borderId="0" applyFont="0" applyFill="0" applyBorder="0" applyAlignment="0" applyProtection="0"/>
    <xf numFmtId="43" fontId="82" fillId="0" borderId="0" applyFont="0" applyFill="0" applyBorder="0" applyAlignment="0" applyProtection="0"/>
    <xf numFmtId="43" fontId="82" fillId="0" borderId="0" applyFont="0" applyFill="0" applyBorder="0" applyAlignment="0" applyProtection="0"/>
    <xf numFmtId="43" fontId="82" fillId="0" borderId="0" applyFont="0" applyFill="0" applyBorder="0" applyAlignment="0" applyProtection="0"/>
    <xf numFmtId="43" fontId="82" fillId="0" borderId="0" applyFont="0" applyFill="0" applyBorder="0" applyAlignment="0" applyProtection="0"/>
    <xf numFmtId="43" fontId="82" fillId="0" borderId="0" applyFont="0" applyFill="0" applyBorder="0" applyAlignment="0" applyProtection="0"/>
    <xf numFmtId="212" fontId="11" fillId="0" borderId="0" applyFont="0" applyFill="0" applyBorder="0" applyAlignment="0" applyProtection="0"/>
    <xf numFmtId="212" fontId="11" fillId="0" borderId="0" applyFont="0" applyFill="0" applyBorder="0" applyAlignment="0" applyProtection="0"/>
    <xf numFmtId="212" fontId="11" fillId="0" borderId="0" applyFont="0" applyFill="0" applyBorder="0" applyAlignment="0" applyProtection="0"/>
    <xf numFmtId="212" fontId="11" fillId="0" borderId="0" applyFont="0" applyFill="0" applyBorder="0" applyAlignment="0" applyProtection="0"/>
    <xf numFmtId="212" fontId="11" fillId="0" borderId="0" applyFont="0" applyFill="0" applyBorder="0" applyAlignment="0" applyProtection="0"/>
    <xf numFmtId="212" fontId="11" fillId="0" borderId="0" applyFont="0" applyFill="0" applyBorder="0" applyAlignment="0" applyProtection="0"/>
    <xf numFmtId="212" fontId="11" fillId="0" borderId="0" applyFont="0" applyFill="0" applyBorder="0" applyAlignment="0" applyProtection="0"/>
    <xf numFmtId="212" fontId="11" fillId="0" borderId="0" applyFont="0" applyFill="0" applyBorder="0" applyAlignment="0" applyProtection="0"/>
    <xf numFmtId="212" fontId="11" fillId="0" borderId="0" applyFont="0" applyFill="0" applyBorder="0" applyAlignment="0" applyProtection="0"/>
    <xf numFmtId="212" fontId="11" fillId="0" borderId="0" applyFont="0" applyFill="0" applyBorder="0" applyAlignment="0" applyProtection="0"/>
    <xf numFmtId="212" fontId="11" fillId="0" borderId="0" applyFont="0" applyFill="0" applyBorder="0" applyAlignment="0" applyProtection="0"/>
    <xf numFmtId="43" fontId="82"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212" fontId="11" fillId="0" borderId="0" applyFont="0" applyFill="0" applyBorder="0" applyAlignment="0" applyProtection="0"/>
    <xf numFmtId="212" fontId="11" fillId="0" borderId="0" applyFont="0" applyFill="0" applyBorder="0" applyAlignment="0" applyProtection="0"/>
    <xf numFmtId="212" fontId="11" fillId="0" borderId="0" applyFont="0" applyFill="0" applyBorder="0" applyAlignment="0" applyProtection="0"/>
    <xf numFmtId="212" fontId="11" fillId="0" borderId="0" applyFont="0" applyFill="0" applyBorder="0" applyAlignment="0" applyProtection="0"/>
    <xf numFmtId="43" fontId="83" fillId="0" borderId="0" applyFont="0" applyFill="0" applyBorder="0" applyAlignment="0" applyProtection="0"/>
    <xf numFmtId="212" fontId="11" fillId="0" borderId="0" applyFont="0" applyFill="0" applyBorder="0" applyAlignment="0" applyProtection="0"/>
    <xf numFmtId="212" fontId="11" fillId="0" borderId="0" applyFont="0" applyFill="0" applyBorder="0" applyAlignment="0" applyProtection="0"/>
    <xf numFmtId="212" fontId="11" fillId="0" borderId="0" applyFont="0" applyFill="0" applyBorder="0" applyAlignment="0" applyProtection="0"/>
    <xf numFmtId="212" fontId="11" fillId="0" borderId="0" applyFont="0" applyFill="0" applyBorder="0" applyAlignment="0" applyProtection="0"/>
    <xf numFmtId="212" fontId="11" fillId="0" borderId="0" applyFont="0" applyFill="0" applyBorder="0" applyAlignment="0" applyProtection="0"/>
    <xf numFmtId="212" fontId="11" fillId="0" borderId="0" applyFont="0" applyFill="0" applyBorder="0" applyAlignment="0" applyProtection="0"/>
    <xf numFmtId="212" fontId="11" fillId="0" borderId="0" applyFont="0" applyFill="0" applyBorder="0" applyAlignment="0" applyProtection="0"/>
    <xf numFmtId="43" fontId="82" fillId="0" borderId="0" applyFont="0" applyFill="0" applyBorder="0" applyAlignment="0" applyProtection="0"/>
    <xf numFmtId="43" fontId="82" fillId="0" borderId="0" applyFont="0" applyFill="0" applyBorder="0" applyAlignment="0" applyProtection="0"/>
    <xf numFmtId="43" fontId="82" fillId="0" borderId="0" applyFont="0" applyFill="0" applyBorder="0" applyAlignment="0" applyProtection="0"/>
    <xf numFmtId="43" fontId="82" fillId="0" borderId="0" applyFont="0" applyFill="0" applyBorder="0" applyAlignment="0" applyProtection="0"/>
    <xf numFmtId="43" fontId="82" fillId="0" borderId="0" applyFont="0" applyFill="0" applyBorder="0" applyAlignment="0" applyProtection="0"/>
    <xf numFmtId="43" fontId="82" fillId="0" borderId="0" applyFont="0" applyFill="0" applyBorder="0" applyAlignment="0" applyProtection="0"/>
    <xf numFmtId="194" fontId="11" fillId="0" borderId="0" applyFont="0" applyFill="0" applyBorder="0" applyAlignment="0" applyProtection="0"/>
    <xf numFmtId="43" fontId="82" fillId="0" borderId="0" applyFont="0" applyFill="0" applyBorder="0" applyAlignment="0" applyProtection="0"/>
    <xf numFmtId="43" fontId="82" fillId="0" borderId="0" applyFont="0" applyFill="0" applyBorder="0" applyAlignment="0" applyProtection="0"/>
    <xf numFmtId="43" fontId="82" fillId="0" borderId="0" applyFont="0" applyFill="0" applyBorder="0" applyAlignment="0" applyProtection="0"/>
    <xf numFmtId="43" fontId="28" fillId="0" borderId="0" applyFont="0" applyFill="0" applyBorder="0" applyAlignment="0" applyProtection="0"/>
    <xf numFmtId="43" fontId="82" fillId="0" borderId="0" applyFont="0" applyFill="0" applyBorder="0" applyAlignment="0" applyProtection="0"/>
    <xf numFmtId="43" fontId="82" fillId="0" borderId="0" applyFont="0" applyFill="0" applyBorder="0" applyAlignment="0" applyProtection="0"/>
    <xf numFmtId="43" fontId="82" fillId="0" borderId="0" applyFont="0" applyFill="0" applyBorder="0" applyAlignment="0" applyProtection="0"/>
    <xf numFmtId="43" fontId="28" fillId="0" borderId="0" applyFont="0" applyFill="0" applyBorder="0" applyAlignment="0" applyProtection="0"/>
    <xf numFmtId="44" fontId="32" fillId="0" borderId="0" applyFont="0" applyFill="0" applyBorder="0" applyAlignment="0" applyProtection="0"/>
    <xf numFmtId="213" fontId="32" fillId="0" borderId="0" applyFont="0" applyFill="0" applyBorder="0" applyAlignment="0" applyProtection="0"/>
    <xf numFmtId="213" fontId="32" fillId="0" borderId="0" applyFont="0" applyFill="0" applyBorder="0" applyAlignment="0" applyProtection="0"/>
    <xf numFmtId="213" fontId="32" fillId="0" borderId="0" applyFont="0" applyFill="0" applyBorder="0" applyAlignment="0" applyProtection="0"/>
    <xf numFmtId="43" fontId="11" fillId="0" borderId="0" applyFont="0" applyFill="0" applyBorder="0" applyAlignment="0" applyProtection="0"/>
    <xf numFmtId="43" fontId="82" fillId="0" borderId="0" applyFont="0" applyFill="0" applyBorder="0" applyAlignment="0" applyProtection="0"/>
    <xf numFmtId="43" fontId="82" fillId="0" borderId="0" applyFont="0" applyFill="0" applyBorder="0" applyAlignment="0" applyProtection="0"/>
    <xf numFmtId="43" fontId="82" fillId="0" borderId="0" applyFont="0" applyFill="0" applyBorder="0" applyAlignment="0" applyProtection="0"/>
    <xf numFmtId="214" fontId="32" fillId="0" borderId="0" applyProtection="0"/>
    <xf numFmtId="43" fontId="11" fillId="0" borderId="0" applyFont="0" applyFill="0" applyBorder="0" applyAlignment="0" applyProtection="0"/>
    <xf numFmtId="168" fontId="11" fillId="0" borderId="0" applyFont="0" applyFill="0" applyBorder="0" applyAlignment="0" applyProtection="0"/>
    <xf numFmtId="0" fontId="11" fillId="0" borderId="0" applyFont="0" applyFill="0" applyBorder="0" applyAlignment="0" applyProtection="0"/>
    <xf numFmtId="175" fontId="24" fillId="0" borderId="0" applyFont="0" applyFill="0" applyBorder="0" applyAlignment="0" applyProtection="0"/>
    <xf numFmtId="215" fontId="32" fillId="0" borderId="0" applyProtection="0"/>
    <xf numFmtId="215" fontId="32" fillId="0" borderId="0" applyProtection="0"/>
    <xf numFmtId="43" fontId="11" fillId="0" borderId="0" applyFont="0" applyFill="0" applyBorder="0" applyAlignment="0" applyProtection="0"/>
    <xf numFmtId="215" fontId="32" fillId="0" borderId="0" applyProtection="0"/>
    <xf numFmtId="43" fontId="84" fillId="0" borderId="0" applyFont="0" applyFill="0" applyBorder="0" applyAlignment="0" applyProtection="0"/>
    <xf numFmtId="43" fontId="84" fillId="0" borderId="0" applyFont="0" applyFill="0" applyBorder="0" applyAlignment="0" applyProtection="0"/>
    <xf numFmtId="43" fontId="84" fillId="0" borderId="0" applyFont="0" applyFill="0" applyBorder="0" applyAlignment="0" applyProtection="0"/>
    <xf numFmtId="175" fontId="11" fillId="0" borderId="0" applyFont="0" applyFill="0" applyBorder="0" applyAlignment="0" applyProtection="0"/>
    <xf numFmtId="216" fontId="7" fillId="0" borderId="0" applyFont="0" applyFill="0" applyBorder="0" applyAlignment="0" applyProtection="0"/>
    <xf numFmtId="217" fontId="7" fillId="0" borderId="0" applyFont="0" applyFill="0" applyBorder="0" applyAlignment="0" applyProtection="0"/>
    <xf numFmtId="217" fontId="7" fillId="0" borderId="0" applyFont="0" applyFill="0" applyBorder="0" applyAlignment="0" applyProtection="0"/>
    <xf numFmtId="175" fontId="82" fillId="0" borderId="0" applyFont="0" applyFill="0" applyBorder="0" applyAlignment="0" applyProtection="0"/>
    <xf numFmtId="215" fontId="32" fillId="0" borderId="0" applyProtection="0"/>
    <xf numFmtId="215" fontId="32" fillId="0" borderId="0" applyProtection="0"/>
    <xf numFmtId="43" fontId="7" fillId="0" borderId="0" applyFont="0" applyFill="0" applyBorder="0" applyAlignment="0" applyProtection="0"/>
    <xf numFmtId="175" fontId="11" fillId="0" borderId="0" applyFont="0" applyFill="0" applyBorder="0" applyAlignment="0" applyProtection="0"/>
    <xf numFmtId="43" fontId="82" fillId="0" borderId="0" applyFont="0" applyFill="0" applyBorder="0" applyAlignment="0" applyProtection="0"/>
    <xf numFmtId="43" fontId="82" fillId="0" borderId="0" applyFont="0" applyFill="0" applyBorder="0" applyAlignment="0" applyProtection="0"/>
    <xf numFmtId="43" fontId="82" fillId="0" borderId="0" applyFont="0" applyFill="0" applyBorder="0" applyAlignment="0" applyProtection="0"/>
    <xf numFmtId="175" fontId="32" fillId="0" borderId="0" applyProtection="0"/>
    <xf numFmtId="175" fontId="82" fillId="0" borderId="0" applyFont="0" applyFill="0" applyBorder="0" applyAlignment="0" applyProtection="0"/>
    <xf numFmtId="175" fontId="32" fillId="0" borderId="0" applyFont="0" applyFill="0" applyBorder="0" applyAlignment="0" applyProtection="0"/>
    <xf numFmtId="171" fontId="32" fillId="0" borderId="0" applyFont="0" applyFill="0" applyBorder="0" applyAlignment="0" applyProtection="0"/>
    <xf numFmtId="43" fontId="28" fillId="0" borderId="0" applyFont="0" applyFill="0" applyBorder="0" applyAlignment="0" applyProtection="0"/>
    <xf numFmtId="43" fontId="82" fillId="0" borderId="0" applyFont="0" applyFill="0" applyBorder="0" applyAlignment="0" applyProtection="0"/>
    <xf numFmtId="43" fontId="28" fillId="0" borderId="0" applyFont="0" applyFill="0" applyBorder="0" applyAlignment="0" applyProtection="0"/>
    <xf numFmtId="175" fontId="82" fillId="0" borderId="0" applyFont="0" applyFill="0" applyBorder="0" applyAlignment="0" applyProtection="0"/>
    <xf numFmtId="207" fontId="82" fillId="0" borderId="0" applyFont="0" applyFill="0" applyBorder="0" applyAlignment="0" applyProtection="0"/>
    <xf numFmtId="207" fontId="82" fillId="0" borderId="0" applyFont="0" applyFill="0" applyBorder="0" applyAlignment="0" applyProtection="0"/>
    <xf numFmtId="167" fontId="82" fillId="0" borderId="0" applyFont="0" applyFill="0" applyBorder="0" applyAlignment="0" applyProtection="0"/>
    <xf numFmtId="175" fontId="82" fillId="0" borderId="0" applyFont="0" applyFill="0" applyBorder="0" applyAlignment="0" applyProtection="0"/>
    <xf numFmtId="218" fontId="13" fillId="0" borderId="0"/>
    <xf numFmtId="3" fontId="11" fillId="0" borderId="0" applyFont="0" applyFill="0" applyBorder="0" applyAlignment="0" applyProtection="0"/>
    <xf numFmtId="3" fontId="32" fillId="0" borderId="0" applyProtection="0"/>
    <xf numFmtId="0" fontId="85" fillId="0" borderId="0">
      <alignment horizontal="center"/>
    </xf>
    <xf numFmtId="0" fontId="86" fillId="0" borderId="0" applyNumberFormat="0" applyAlignment="0">
      <alignment horizontal="left"/>
    </xf>
    <xf numFmtId="181" fontId="87" fillId="0" borderId="0" applyFont="0" applyFill="0" applyBorder="0" applyAlignment="0" applyProtection="0"/>
    <xf numFmtId="219" fontId="73" fillId="0" borderId="0" applyFont="0" applyFill="0" applyBorder="0" applyAlignment="0" applyProtection="0"/>
    <xf numFmtId="220" fontId="88" fillId="0" borderId="0" applyFont="0" applyFill="0" applyBorder="0" applyAlignment="0" applyProtection="0"/>
    <xf numFmtId="221" fontId="88" fillId="0" borderId="0" applyFont="0" applyFill="0" applyBorder="0" applyAlignment="0" applyProtection="0"/>
    <xf numFmtId="203" fontId="78" fillId="0" borderId="0" applyFont="0" applyFill="0" applyBorder="0" applyAlignment="0" applyProtection="0"/>
    <xf numFmtId="44" fontId="82" fillId="0" borderId="0" applyFont="0" applyFill="0" applyBorder="0" applyAlignment="0" applyProtection="0"/>
    <xf numFmtId="222" fontId="11" fillId="0" borderId="0" applyFont="0" applyFill="0" applyBorder="0" applyAlignment="0" applyProtection="0"/>
    <xf numFmtId="223" fontId="11" fillId="0" borderId="0" applyFont="0" applyFill="0" applyBorder="0" applyAlignment="0" applyProtection="0"/>
    <xf numFmtId="224" fontId="32" fillId="0" borderId="0" applyProtection="0"/>
    <xf numFmtId="225" fontId="11" fillId="0" borderId="0"/>
    <xf numFmtId="225" fontId="11" fillId="0" borderId="0" applyProtection="0"/>
    <xf numFmtId="226" fontId="28" fillId="0" borderId="21"/>
    <xf numFmtId="0" fontId="11" fillId="0" borderId="0" applyFont="0" applyFill="0" applyBorder="0" applyAlignment="0" applyProtection="0"/>
    <xf numFmtId="0" fontId="32" fillId="0" borderId="0" applyProtection="0"/>
    <xf numFmtId="14" fontId="45" fillId="0" borderId="0" applyFill="0" applyBorder="0" applyAlignment="0"/>
    <xf numFmtId="0" fontId="89" fillId="0" borderId="0" applyProtection="0"/>
    <xf numFmtId="3" fontId="90" fillId="0" borderId="8">
      <alignment horizontal="left" vertical="top" wrapText="1"/>
    </xf>
    <xf numFmtId="0" fontId="11" fillId="0" borderId="0" applyFont="0" applyFill="0" applyBorder="0" applyAlignment="0" applyProtection="0"/>
    <xf numFmtId="0" fontId="11" fillId="0" borderId="0" applyFont="0" applyFill="0" applyBorder="0" applyAlignment="0" applyProtection="0"/>
    <xf numFmtId="227" fontId="28" fillId="0" borderId="0"/>
    <xf numFmtId="228" fontId="33" fillId="0" borderId="1"/>
    <xf numFmtId="228" fontId="33" fillId="0" borderId="1"/>
    <xf numFmtId="229" fontId="11" fillId="0" borderId="0"/>
    <xf numFmtId="229" fontId="11" fillId="0" borderId="0" applyProtection="0"/>
    <xf numFmtId="230" fontId="33" fillId="0" borderId="0"/>
    <xf numFmtId="174" fontId="91" fillId="0" borderId="0" applyFont="0" applyFill="0" applyBorder="0" applyAlignment="0" applyProtection="0"/>
    <xf numFmtId="175" fontId="91" fillId="0" borderId="0" applyFont="0" applyFill="0" applyBorder="0" applyAlignment="0" applyProtection="0"/>
    <xf numFmtId="174" fontId="91" fillId="0" borderId="0" applyFont="0" applyFill="0" applyBorder="0" applyAlignment="0" applyProtection="0"/>
    <xf numFmtId="41" fontId="91" fillId="0" borderId="0" applyFont="0" applyFill="0" applyBorder="0" applyAlignment="0" applyProtection="0"/>
    <xf numFmtId="231" fontId="61" fillId="0" borderId="0" applyFont="0" applyFill="0" applyBorder="0" applyAlignment="0" applyProtection="0"/>
    <xf numFmtId="231" fontId="61" fillId="0" borderId="0" applyFont="0" applyFill="0" applyBorder="0" applyAlignment="0" applyProtection="0"/>
    <xf numFmtId="231" fontId="61" fillId="0" borderId="0" applyFont="0" applyFill="0" applyBorder="0" applyAlignment="0" applyProtection="0"/>
    <xf numFmtId="231" fontId="61" fillId="0" borderId="0" applyFont="0" applyFill="0" applyBorder="0" applyAlignment="0" applyProtection="0"/>
    <xf numFmtId="174" fontId="91" fillId="0" borderId="0" applyFont="0" applyFill="0" applyBorder="0" applyAlignment="0" applyProtection="0"/>
    <xf numFmtId="174" fontId="91" fillId="0" borderId="0" applyFont="0" applyFill="0" applyBorder="0" applyAlignment="0" applyProtection="0"/>
    <xf numFmtId="231" fontId="61" fillId="0" borderId="0" applyFont="0" applyFill="0" applyBorder="0" applyAlignment="0" applyProtection="0"/>
    <xf numFmtId="231" fontId="61" fillId="0" borderId="0" applyFont="0" applyFill="0" applyBorder="0" applyAlignment="0" applyProtection="0"/>
    <xf numFmtId="232" fontId="28" fillId="0" borderId="0" applyFont="0" applyFill="0" applyBorder="0" applyAlignment="0" applyProtection="0"/>
    <xf numFmtId="232" fontId="28" fillId="0" borderId="0" applyFont="0" applyFill="0" applyBorder="0" applyAlignment="0" applyProtection="0"/>
    <xf numFmtId="233" fontId="28" fillId="0" borderId="0" applyFont="0" applyFill="0" applyBorder="0" applyAlignment="0" applyProtection="0"/>
    <xf numFmtId="233" fontId="28" fillId="0" borderId="0" applyFont="0" applyFill="0" applyBorder="0" applyAlignment="0" applyProtection="0"/>
    <xf numFmtId="41" fontId="91" fillId="0" borderId="0" applyFont="0" applyFill="0" applyBorder="0" applyAlignment="0" applyProtection="0"/>
    <xf numFmtId="41" fontId="91" fillId="0" borderId="0" applyFont="0" applyFill="0" applyBorder="0" applyAlignment="0" applyProtection="0"/>
    <xf numFmtId="41" fontId="91" fillId="0" borderId="0" applyFont="0" applyFill="0" applyBorder="0" applyAlignment="0" applyProtection="0"/>
    <xf numFmtId="41" fontId="91" fillId="0" borderId="0" applyFont="0" applyFill="0" applyBorder="0" applyAlignment="0" applyProtection="0"/>
    <xf numFmtId="41" fontId="91" fillId="0" borderId="0" applyFont="0" applyFill="0" applyBorder="0" applyAlignment="0" applyProtection="0"/>
    <xf numFmtId="41" fontId="91" fillId="0" borderId="0" applyFont="0" applyFill="0" applyBorder="0" applyAlignment="0" applyProtection="0"/>
    <xf numFmtId="164" fontId="91" fillId="0" borderId="0" applyFont="0" applyFill="0" applyBorder="0" applyAlignment="0" applyProtection="0"/>
    <xf numFmtId="164" fontId="91" fillId="0" borderId="0" applyFont="0" applyFill="0" applyBorder="0" applyAlignment="0" applyProtection="0"/>
    <xf numFmtId="164" fontId="91" fillId="0" borderId="0" applyFont="0" applyFill="0" applyBorder="0" applyAlignment="0" applyProtection="0"/>
    <xf numFmtId="164" fontId="91" fillId="0" borderId="0" applyFont="0" applyFill="0" applyBorder="0" applyAlignment="0" applyProtection="0"/>
    <xf numFmtId="164" fontId="91" fillId="0" borderId="0" applyFont="0" applyFill="0" applyBorder="0" applyAlignment="0" applyProtection="0"/>
    <xf numFmtId="164" fontId="91" fillId="0" borderId="0" applyFont="0" applyFill="0" applyBorder="0" applyAlignment="0" applyProtection="0"/>
    <xf numFmtId="41" fontId="91" fillId="0" borderId="0" applyFont="0" applyFill="0" applyBorder="0" applyAlignment="0" applyProtection="0"/>
    <xf numFmtId="174" fontId="91" fillId="0" borderId="0" applyFont="0" applyFill="0" applyBorder="0" applyAlignment="0" applyProtection="0"/>
    <xf numFmtId="41" fontId="91" fillId="0" borderId="0" applyFont="0" applyFill="0" applyBorder="0" applyAlignment="0" applyProtection="0"/>
    <xf numFmtId="174" fontId="91" fillId="0" borderId="0" applyFont="0" applyFill="0" applyBorder="0" applyAlignment="0" applyProtection="0"/>
    <xf numFmtId="41" fontId="91" fillId="0" borderId="0" applyFont="0" applyFill="0" applyBorder="0" applyAlignment="0" applyProtection="0"/>
    <xf numFmtId="41" fontId="91" fillId="0" borderId="0" applyFont="0" applyFill="0" applyBorder="0" applyAlignment="0" applyProtection="0"/>
    <xf numFmtId="164" fontId="91" fillId="0" borderId="0" applyFont="0" applyFill="0" applyBorder="0" applyAlignment="0" applyProtection="0"/>
    <xf numFmtId="164" fontId="91" fillId="0" borderId="0" applyFont="0" applyFill="0" applyBorder="0" applyAlignment="0" applyProtection="0"/>
    <xf numFmtId="41" fontId="91" fillId="0" borderId="0" applyFont="0" applyFill="0" applyBorder="0" applyAlignment="0" applyProtection="0"/>
    <xf numFmtId="175" fontId="91" fillId="0" borderId="0" applyFont="0" applyFill="0" applyBorder="0" applyAlignment="0" applyProtection="0"/>
    <xf numFmtId="43" fontId="91" fillId="0" borderId="0" applyFont="0" applyFill="0" applyBorder="0" applyAlignment="0" applyProtection="0"/>
    <xf numFmtId="234" fontId="61" fillId="0" borderId="0" applyFont="0" applyFill="0" applyBorder="0" applyAlignment="0" applyProtection="0"/>
    <xf numFmtId="234" fontId="61" fillId="0" borderId="0" applyFont="0" applyFill="0" applyBorder="0" applyAlignment="0" applyProtection="0"/>
    <xf numFmtId="234" fontId="61" fillId="0" borderId="0" applyFont="0" applyFill="0" applyBorder="0" applyAlignment="0" applyProtection="0"/>
    <xf numFmtId="234" fontId="61" fillId="0" borderId="0" applyFont="0" applyFill="0" applyBorder="0" applyAlignment="0" applyProtection="0"/>
    <xf numFmtId="175" fontId="91" fillId="0" borderId="0" applyFont="0" applyFill="0" applyBorder="0" applyAlignment="0" applyProtection="0"/>
    <xf numFmtId="175" fontId="91" fillId="0" borderId="0" applyFont="0" applyFill="0" applyBorder="0" applyAlignment="0" applyProtection="0"/>
    <xf numFmtId="234" fontId="61" fillId="0" borderId="0" applyFont="0" applyFill="0" applyBorder="0" applyAlignment="0" applyProtection="0"/>
    <xf numFmtId="234" fontId="61" fillId="0" borderId="0" applyFont="0" applyFill="0" applyBorder="0" applyAlignment="0" applyProtection="0"/>
    <xf numFmtId="214" fontId="28" fillId="0" borderId="0" applyFont="0" applyFill="0" applyBorder="0" applyAlignment="0" applyProtection="0"/>
    <xf numFmtId="214" fontId="28" fillId="0" borderId="0" applyFont="0" applyFill="0" applyBorder="0" applyAlignment="0" applyProtection="0"/>
    <xf numFmtId="235" fontId="28" fillId="0" borderId="0" applyFont="0" applyFill="0" applyBorder="0" applyAlignment="0" applyProtection="0"/>
    <xf numFmtId="235" fontId="28" fillId="0" borderId="0" applyFont="0" applyFill="0" applyBorder="0" applyAlignment="0" applyProtection="0"/>
    <xf numFmtId="43" fontId="91" fillId="0" borderId="0" applyFont="0" applyFill="0" applyBorder="0" applyAlignment="0" applyProtection="0"/>
    <xf numFmtId="43" fontId="91" fillId="0" borderId="0" applyFont="0" applyFill="0" applyBorder="0" applyAlignment="0" applyProtection="0"/>
    <xf numFmtId="43" fontId="91" fillId="0" borderId="0" applyFont="0" applyFill="0" applyBorder="0" applyAlignment="0" applyProtection="0"/>
    <xf numFmtId="43" fontId="91" fillId="0" borderId="0" applyFont="0" applyFill="0" applyBorder="0" applyAlignment="0" applyProtection="0"/>
    <xf numFmtId="43" fontId="91" fillId="0" borderId="0" applyFont="0" applyFill="0" applyBorder="0" applyAlignment="0" applyProtection="0"/>
    <xf numFmtId="43" fontId="91" fillId="0" borderId="0" applyFont="0" applyFill="0" applyBorder="0" applyAlignment="0" applyProtection="0"/>
    <xf numFmtId="165" fontId="91" fillId="0" borderId="0" applyFont="0" applyFill="0" applyBorder="0" applyAlignment="0" applyProtection="0"/>
    <xf numFmtId="165" fontId="91" fillId="0" borderId="0" applyFont="0" applyFill="0" applyBorder="0" applyAlignment="0" applyProtection="0"/>
    <xf numFmtId="165" fontId="91" fillId="0" borderId="0" applyFont="0" applyFill="0" applyBorder="0" applyAlignment="0" applyProtection="0"/>
    <xf numFmtId="165" fontId="91" fillId="0" borderId="0" applyFont="0" applyFill="0" applyBorder="0" applyAlignment="0" applyProtection="0"/>
    <xf numFmtId="165" fontId="91" fillId="0" borderId="0" applyFont="0" applyFill="0" applyBorder="0" applyAlignment="0" applyProtection="0"/>
    <xf numFmtId="165" fontId="91" fillId="0" borderId="0" applyFont="0" applyFill="0" applyBorder="0" applyAlignment="0" applyProtection="0"/>
    <xf numFmtId="43" fontId="91" fillId="0" borderId="0" applyFont="0" applyFill="0" applyBorder="0" applyAlignment="0" applyProtection="0"/>
    <xf numFmtId="175" fontId="91" fillId="0" borderId="0" applyFont="0" applyFill="0" applyBorder="0" applyAlignment="0" applyProtection="0"/>
    <xf numFmtId="43" fontId="91" fillId="0" borderId="0" applyFont="0" applyFill="0" applyBorder="0" applyAlignment="0" applyProtection="0"/>
    <xf numFmtId="175" fontId="91" fillId="0" borderId="0" applyFont="0" applyFill="0" applyBorder="0" applyAlignment="0" applyProtection="0"/>
    <xf numFmtId="43" fontId="91" fillId="0" borderId="0" applyFont="0" applyFill="0" applyBorder="0" applyAlignment="0" applyProtection="0"/>
    <xf numFmtId="43" fontId="91" fillId="0" borderId="0" applyFont="0" applyFill="0" applyBorder="0" applyAlignment="0" applyProtection="0"/>
    <xf numFmtId="165" fontId="91" fillId="0" borderId="0" applyFont="0" applyFill="0" applyBorder="0" applyAlignment="0" applyProtection="0"/>
    <xf numFmtId="165" fontId="91" fillId="0" borderId="0" applyFont="0" applyFill="0" applyBorder="0" applyAlignment="0" applyProtection="0"/>
    <xf numFmtId="43" fontId="91" fillId="0" borderId="0" applyFont="0" applyFill="0" applyBorder="0" applyAlignment="0" applyProtection="0"/>
    <xf numFmtId="3" fontId="28" fillId="0" borderId="0" applyFont="0" applyBorder="0" applyAlignment="0"/>
    <xf numFmtId="0" fontId="61" fillId="0" borderId="0" applyFill="0" applyBorder="0" applyAlignment="0"/>
    <xf numFmtId="203" fontId="78" fillId="0" borderId="0" applyFill="0" applyBorder="0" applyAlignment="0"/>
    <xf numFmtId="207" fontId="78" fillId="0" borderId="0" applyFill="0" applyBorder="0" applyAlignment="0"/>
    <xf numFmtId="208" fontId="78" fillId="0" borderId="0" applyFill="0" applyBorder="0" applyAlignment="0"/>
    <xf numFmtId="203" fontId="78" fillId="0" borderId="0" applyFill="0" applyBorder="0" applyAlignment="0"/>
    <xf numFmtId="0" fontId="92" fillId="0" borderId="0" applyNumberFormat="0" applyAlignment="0">
      <alignment horizontal="left"/>
    </xf>
    <xf numFmtId="0" fontId="93" fillId="0" borderId="0"/>
    <xf numFmtId="3" fontId="28" fillId="0" borderId="0" applyFont="0" applyBorder="0" applyAlignment="0"/>
    <xf numFmtId="0" fontId="11" fillId="0" borderId="0"/>
    <xf numFmtId="0" fontId="11" fillId="0" borderId="0"/>
    <xf numFmtId="0" fontId="11" fillId="0" borderId="0"/>
    <xf numFmtId="2" fontId="11" fillId="0" borderId="0" applyFont="0" applyFill="0" applyBorder="0" applyAlignment="0" applyProtection="0"/>
    <xf numFmtId="2" fontId="32" fillId="0" borderId="0" applyProtection="0"/>
    <xf numFmtId="0" fontId="94" fillId="0" borderId="0">
      <alignment vertical="top" wrapText="1"/>
    </xf>
    <xf numFmtId="38" fontId="95" fillId="3" borderId="0" applyNumberFormat="0" applyBorder="0" applyAlignment="0" applyProtection="0"/>
    <xf numFmtId="236" fontId="96" fillId="3" borderId="0" applyBorder="0" applyProtection="0"/>
    <xf numFmtId="0" fontId="97" fillId="0" borderId="7" applyNumberFormat="0" applyFill="0" applyBorder="0" applyAlignment="0" applyProtection="0">
      <alignment horizontal="center" vertical="center"/>
    </xf>
    <xf numFmtId="0" fontId="98" fillId="0" borderId="0" applyNumberFormat="0" applyFont="0" applyBorder="0" applyAlignment="0">
      <alignment horizontal="left" vertical="center"/>
    </xf>
    <xf numFmtId="237" fontId="73" fillId="0" borderId="0" applyFont="0" applyFill="0" applyBorder="0" applyAlignment="0" applyProtection="0"/>
    <xf numFmtId="0" fontId="99" fillId="5" borderId="0"/>
    <xf numFmtId="0" fontId="100" fillId="0" borderId="0">
      <alignment horizontal="left"/>
    </xf>
    <xf numFmtId="0" fontId="42" fillId="0" borderId="22" applyNumberFormat="0" applyAlignment="0" applyProtection="0">
      <alignment horizontal="left" vertical="center"/>
    </xf>
    <xf numFmtId="0" fontId="42" fillId="0" borderId="22" applyNumberFormat="0" applyAlignment="0" applyProtection="0">
      <alignment horizontal="left" vertical="center"/>
    </xf>
    <xf numFmtId="0" fontId="42" fillId="0" borderId="11">
      <alignment horizontal="left" vertical="center"/>
    </xf>
    <xf numFmtId="0" fontId="42" fillId="0" borderId="11">
      <alignment horizontal="left" vertical="center"/>
    </xf>
    <xf numFmtId="0" fontId="101" fillId="0" borderId="0" applyProtection="0"/>
    <xf numFmtId="0" fontId="42" fillId="0" borderId="0" applyProtection="0"/>
    <xf numFmtId="0" fontId="102" fillId="0" borderId="23">
      <alignment horizontal="center"/>
    </xf>
    <xf numFmtId="0" fontId="102" fillId="0" borderId="0">
      <alignment horizontal="center"/>
    </xf>
    <xf numFmtId="5" fontId="103" fillId="6" borderId="1" applyNumberFormat="0" applyAlignment="0">
      <alignment horizontal="left" vertical="top"/>
    </xf>
    <xf numFmtId="5" fontId="103" fillId="6" borderId="1" applyNumberFormat="0" applyAlignment="0">
      <alignment horizontal="left" vertical="top"/>
    </xf>
    <xf numFmtId="49" fontId="104" fillId="0" borderId="1">
      <alignment vertical="center"/>
    </xf>
    <xf numFmtId="49" fontId="104" fillId="0" borderId="1">
      <alignment vertical="center"/>
    </xf>
    <xf numFmtId="0" fontId="13" fillId="0" borderId="0"/>
    <xf numFmtId="174" fontId="28" fillId="0" borderId="0" applyFont="0" applyFill="0" applyBorder="0" applyAlignment="0" applyProtection="0"/>
    <xf numFmtId="38" fontId="46" fillId="0" borderId="0" applyFont="0" applyFill="0" applyBorder="0" applyAlignment="0" applyProtection="0"/>
    <xf numFmtId="41" fontId="34" fillId="0" borderId="0" applyFont="0" applyFill="0" applyBorder="0" applyAlignment="0" applyProtection="0"/>
    <xf numFmtId="238" fontId="105" fillId="0" borderId="0" applyFont="0" applyFill="0" applyBorder="0" applyAlignment="0" applyProtection="0"/>
    <xf numFmtId="10" fontId="95" fillId="7" borderId="1" applyNumberFormat="0" applyBorder="0" applyAlignment="0" applyProtection="0"/>
    <xf numFmtId="10" fontId="95" fillId="7" borderId="1" applyNumberFormat="0" applyBorder="0" applyAlignment="0" applyProtection="0"/>
    <xf numFmtId="0" fontId="106" fillId="0" borderId="0" applyNumberFormat="0" applyFill="0" applyBorder="0" applyAlignment="0" applyProtection="0">
      <alignment vertical="top"/>
      <protection locked="0"/>
    </xf>
    <xf numFmtId="0" fontId="106" fillId="0" borderId="0" applyNumberFormat="0" applyFill="0" applyBorder="0" applyAlignment="0" applyProtection="0">
      <alignment vertical="top"/>
      <protection locked="0"/>
    </xf>
    <xf numFmtId="0" fontId="106" fillId="0" borderId="0" applyNumberFormat="0" applyFill="0" applyBorder="0" applyAlignment="0" applyProtection="0">
      <alignment vertical="top"/>
      <protection locked="0"/>
    </xf>
    <xf numFmtId="0" fontId="106" fillId="0" borderId="0" applyNumberFormat="0" applyFill="0" applyBorder="0" applyAlignment="0" applyProtection="0">
      <alignment vertical="top"/>
      <protection locked="0"/>
    </xf>
    <xf numFmtId="0" fontId="106" fillId="0" borderId="0" applyNumberFormat="0" applyFill="0" applyBorder="0" applyAlignment="0" applyProtection="0">
      <alignment vertical="top"/>
      <protection locked="0"/>
    </xf>
    <xf numFmtId="0" fontId="106" fillId="0" borderId="0" applyNumberFormat="0" applyFill="0" applyBorder="0" applyAlignment="0" applyProtection="0">
      <alignment vertical="top"/>
      <protection locked="0"/>
    </xf>
    <xf numFmtId="0" fontId="107" fillId="0" borderId="0" applyNumberFormat="0" applyFill="0" applyBorder="0" applyAlignment="0" applyProtection="0">
      <alignment vertical="top"/>
      <protection locked="0"/>
    </xf>
    <xf numFmtId="0" fontId="107" fillId="0" borderId="0" applyNumberFormat="0" applyFill="0" applyBorder="0" applyAlignment="0" applyProtection="0">
      <alignment vertical="top"/>
      <protection locked="0"/>
    </xf>
    <xf numFmtId="0" fontId="108" fillId="0" borderId="0" applyNumberFormat="0" applyFill="0" applyBorder="0" applyAlignment="0" applyProtection="0">
      <alignment vertical="top"/>
      <protection locked="0"/>
    </xf>
    <xf numFmtId="0" fontId="106" fillId="0" borderId="0" applyNumberFormat="0" applyFill="0" applyBorder="0" applyAlignment="0" applyProtection="0">
      <alignment vertical="top"/>
      <protection locked="0"/>
    </xf>
    <xf numFmtId="0" fontId="106" fillId="0" borderId="0" applyNumberFormat="0" applyFill="0" applyBorder="0" applyAlignment="0" applyProtection="0">
      <alignment vertical="top"/>
      <protection locked="0"/>
    </xf>
    <xf numFmtId="0" fontId="106" fillId="0" borderId="0" applyNumberFormat="0" applyFill="0" applyBorder="0" applyAlignment="0" applyProtection="0">
      <alignment vertical="top"/>
      <protection locked="0"/>
    </xf>
    <xf numFmtId="0" fontId="106" fillId="0" borderId="0" applyNumberFormat="0" applyFill="0" applyBorder="0" applyAlignment="0" applyProtection="0">
      <alignment vertical="top"/>
      <protection locked="0"/>
    </xf>
    <xf numFmtId="0" fontId="106" fillId="0" borderId="0" applyNumberFormat="0" applyFill="0" applyBorder="0" applyAlignment="0" applyProtection="0">
      <alignment vertical="top"/>
      <protection locked="0"/>
    </xf>
    <xf numFmtId="0" fontId="106" fillId="0" borderId="0" applyNumberFormat="0" applyFill="0" applyBorder="0" applyAlignment="0" applyProtection="0">
      <alignment vertical="top"/>
      <protection locked="0"/>
    </xf>
    <xf numFmtId="0" fontId="107" fillId="0" borderId="0" applyNumberFormat="0" applyFill="0" applyBorder="0" applyAlignment="0" applyProtection="0">
      <alignment vertical="top"/>
      <protection locked="0"/>
    </xf>
    <xf numFmtId="0" fontId="107" fillId="0" borderId="0" applyNumberFormat="0" applyFill="0" applyBorder="0" applyAlignment="0" applyProtection="0">
      <alignment vertical="top"/>
      <protection locked="0"/>
    </xf>
    <xf numFmtId="0" fontId="107" fillId="0" borderId="0" applyNumberFormat="0" applyFill="0" applyBorder="0" applyAlignment="0" applyProtection="0">
      <alignment vertical="top"/>
      <protection locked="0"/>
    </xf>
    <xf numFmtId="0" fontId="107" fillId="0" borderId="0" applyNumberFormat="0" applyFill="0" applyBorder="0" applyAlignment="0" applyProtection="0">
      <alignment vertical="top"/>
      <protection locked="0"/>
    </xf>
    <xf numFmtId="174" fontId="28" fillId="0" borderId="0" applyFont="0" applyFill="0" applyBorder="0" applyAlignment="0" applyProtection="0"/>
    <xf numFmtId="0" fontId="28" fillId="0" borderId="0"/>
    <xf numFmtId="0" fontId="68" fillId="0" borderId="24">
      <alignment horizontal="centerContinuous"/>
    </xf>
    <xf numFmtId="0" fontId="46" fillId="0" borderId="0"/>
    <xf numFmtId="0" fontId="82" fillId="0" borderId="0"/>
    <xf numFmtId="0" fontId="11" fillId="0" borderId="0"/>
    <xf numFmtId="0" fontId="82" fillId="0" borderId="0"/>
    <xf numFmtId="0" fontId="13" fillId="0" borderId="0" applyNumberFormat="0" applyFont="0" applyFill="0" applyBorder="0" applyProtection="0">
      <alignment horizontal="left" vertical="center"/>
    </xf>
    <xf numFmtId="0" fontId="46" fillId="0" borderId="0"/>
    <xf numFmtId="0" fontId="61" fillId="0" borderId="0" applyFill="0" applyBorder="0" applyAlignment="0"/>
    <xf numFmtId="203" fontId="78" fillId="0" borderId="0" applyFill="0" applyBorder="0" applyAlignment="0"/>
    <xf numFmtId="207" fontId="78" fillId="0" borderId="0" applyFill="0" applyBorder="0" applyAlignment="0"/>
    <xf numFmtId="208" fontId="78" fillId="0" borderId="0" applyFill="0" applyBorder="0" applyAlignment="0"/>
    <xf numFmtId="203" fontId="78" fillId="0" borderId="0" applyFill="0" applyBorder="0" applyAlignment="0"/>
    <xf numFmtId="3" fontId="109" fillId="0" borderId="8" applyNumberFormat="0" applyAlignment="0">
      <alignment horizontal="center" vertical="center"/>
    </xf>
    <xf numFmtId="3" fontId="56" fillId="0" borderId="8" applyNumberFormat="0" applyAlignment="0">
      <alignment horizontal="center" vertical="center"/>
    </xf>
    <xf numFmtId="3" fontId="103" fillId="0" borderId="8" applyNumberFormat="0" applyAlignment="0">
      <alignment horizontal="center" vertical="center"/>
    </xf>
    <xf numFmtId="226" fontId="110" fillId="0" borderId="3" applyNumberFormat="0" applyFont="0" applyFill="0" applyBorder="0">
      <alignment horizontal="center"/>
    </xf>
    <xf numFmtId="226" fontId="110" fillId="0" borderId="3" applyNumberFormat="0" applyFont="0" applyFill="0" applyBorder="0">
      <alignment horizontal="center"/>
    </xf>
    <xf numFmtId="38" fontId="46" fillId="0" borderId="0" applyFont="0" applyFill="0" applyBorder="0" applyAlignment="0" applyProtection="0"/>
    <xf numFmtId="40" fontId="46" fillId="0" borderId="0" applyFont="0" applyFill="0" applyBorder="0" applyAlignment="0" applyProtection="0"/>
    <xf numFmtId="174" fontId="61" fillId="0" borderId="0" applyFont="0" applyFill="0" applyBorder="0" applyAlignment="0" applyProtection="0"/>
    <xf numFmtId="175" fontId="61" fillId="0" borderId="0" applyFont="0" applyFill="0" applyBorder="0" applyAlignment="0" applyProtection="0"/>
    <xf numFmtId="0" fontId="111" fillId="0" borderId="23"/>
    <xf numFmtId="239" fontId="61" fillId="0" borderId="3"/>
    <xf numFmtId="239" fontId="61" fillId="0" borderId="3"/>
    <xf numFmtId="240" fontId="24" fillId="0" borderId="0" applyFont="0" applyFill="0" applyBorder="0" applyAlignment="0" applyProtection="0"/>
    <xf numFmtId="241" fontId="24" fillId="0" borderId="0" applyFont="0" applyFill="0" applyBorder="0" applyAlignment="0" applyProtection="0"/>
    <xf numFmtId="242" fontId="61" fillId="0" borderId="0" applyFont="0" applyFill="0" applyBorder="0" applyAlignment="0" applyProtection="0"/>
    <xf numFmtId="243" fontId="61" fillId="0" borderId="0" applyFont="0" applyFill="0" applyBorder="0" applyAlignment="0" applyProtection="0"/>
    <xf numFmtId="0" fontId="89" fillId="0" borderId="0" applyNumberFormat="0" applyFont="0" applyFill="0" applyAlignment="0"/>
    <xf numFmtId="0" fontId="13" fillId="0" borderId="0"/>
    <xf numFmtId="0" fontId="33" fillId="0" borderId="4" applyNumberFormat="0" applyAlignment="0">
      <alignment horizontal="center"/>
    </xf>
    <xf numFmtId="37" fontId="112" fillId="0" borderId="0"/>
    <xf numFmtId="0" fontId="113" fillId="0" borderId="25" applyNumberFormat="0" applyFont="0" applyFill="0" applyBorder="0" applyAlignment="0">
      <alignment horizontal="center"/>
    </xf>
    <xf numFmtId="0" fontId="113" fillId="0" borderId="25" applyNumberFormat="0" applyFont="0" applyFill="0" applyBorder="0" applyAlignment="0">
      <alignment horizontal="center"/>
    </xf>
    <xf numFmtId="244" fontId="114" fillId="0" borderId="0"/>
    <xf numFmtId="0" fontId="115" fillId="0" borderId="0"/>
    <xf numFmtId="0" fontId="82" fillId="0" borderId="0"/>
    <xf numFmtId="0" fontId="11" fillId="0" borderId="0"/>
    <xf numFmtId="0" fontId="52" fillId="0" borderId="0"/>
    <xf numFmtId="0" fontId="11" fillId="0" borderId="0"/>
    <xf numFmtId="0" fontId="116" fillId="0" borderId="0"/>
    <xf numFmtId="0" fontId="61" fillId="0" borderId="0"/>
    <xf numFmtId="0" fontId="11" fillId="0" borderId="0"/>
    <xf numFmtId="0" fontId="32" fillId="0" borderId="0"/>
    <xf numFmtId="0" fontId="11" fillId="0" borderId="0"/>
    <xf numFmtId="0" fontId="32" fillId="0" borderId="0"/>
    <xf numFmtId="0" fontId="32" fillId="0" borderId="0"/>
    <xf numFmtId="0" fontId="84" fillId="0" borderId="0"/>
    <xf numFmtId="0" fontId="11" fillId="0" borderId="0"/>
    <xf numFmtId="0" fontId="7" fillId="0" borderId="0"/>
    <xf numFmtId="0" fontId="7" fillId="0" borderId="0"/>
    <xf numFmtId="0" fontId="7" fillId="0" borderId="0"/>
    <xf numFmtId="0" fontId="7" fillId="0" borderId="0"/>
    <xf numFmtId="0" fontId="82" fillId="0" borderId="0"/>
    <xf numFmtId="0" fontId="82" fillId="0" borderId="0"/>
    <xf numFmtId="0" fontId="7" fillId="0" borderId="0"/>
    <xf numFmtId="0" fontId="7" fillId="0" borderId="0"/>
    <xf numFmtId="0" fontId="7" fillId="0" borderId="0"/>
    <xf numFmtId="0" fontId="7" fillId="0" borderId="0"/>
    <xf numFmtId="0" fontId="7" fillId="0" borderId="0"/>
    <xf numFmtId="0" fontId="11" fillId="0" borderId="0"/>
    <xf numFmtId="0" fontId="11" fillId="0" borderId="0"/>
    <xf numFmtId="0" fontId="82" fillId="0" borderId="0"/>
    <xf numFmtId="0" fontId="82" fillId="0" borderId="0"/>
    <xf numFmtId="0" fontId="82" fillId="0" borderId="0"/>
    <xf numFmtId="0" fontId="7" fillId="0" borderId="0"/>
    <xf numFmtId="0" fontId="7" fillId="0" borderId="0"/>
    <xf numFmtId="0" fontId="82" fillId="0" borderId="0"/>
    <xf numFmtId="0" fontId="84" fillId="0" borderId="0"/>
    <xf numFmtId="0" fontId="84" fillId="0" borderId="0"/>
    <xf numFmtId="0" fontId="84" fillId="0" borderId="0"/>
    <xf numFmtId="0" fontId="82" fillId="0" borderId="0"/>
    <xf numFmtId="0" fontId="82" fillId="0" borderId="0"/>
    <xf numFmtId="0" fontId="117" fillId="0" borderId="0"/>
    <xf numFmtId="0" fontId="82" fillId="0" borderId="0"/>
    <xf numFmtId="0" fontId="82" fillId="0" borderId="0"/>
    <xf numFmtId="0" fontId="7" fillId="0" borderId="0"/>
    <xf numFmtId="0" fontId="7" fillId="0" borderId="0"/>
    <xf numFmtId="0" fontId="7" fillId="0" borderId="0"/>
    <xf numFmtId="0" fontId="7" fillId="0" borderId="0"/>
    <xf numFmtId="0" fontId="7" fillId="0" borderId="0"/>
    <xf numFmtId="0" fontId="82" fillId="0" borderId="0"/>
    <xf numFmtId="0" fontId="84" fillId="0" borderId="0"/>
    <xf numFmtId="0" fontId="84" fillId="0" borderId="0"/>
    <xf numFmtId="0" fontId="32" fillId="0" borderId="0" applyProtection="0"/>
    <xf numFmtId="0" fontId="32" fillId="0" borderId="0" applyProtection="0"/>
    <xf numFmtId="0" fontId="32" fillId="0" borderId="0" applyProtection="0"/>
    <xf numFmtId="0" fontId="32" fillId="0" borderId="0" applyProtection="0"/>
    <xf numFmtId="0" fontId="32" fillId="0" borderId="0"/>
    <xf numFmtId="0" fontId="32" fillId="0" borderId="0" applyProtection="0"/>
    <xf numFmtId="0" fontId="32" fillId="0" borderId="0" applyProtection="0"/>
    <xf numFmtId="0" fontId="32" fillId="0" borderId="0" applyProtection="0"/>
    <xf numFmtId="0" fontId="118" fillId="0" borderId="0"/>
    <xf numFmtId="0" fontId="24" fillId="0" borderId="0"/>
    <xf numFmtId="0" fontId="84" fillId="0" borderId="0"/>
    <xf numFmtId="0" fontId="84" fillId="0" borderId="0"/>
    <xf numFmtId="0" fontId="11" fillId="0" borderId="0"/>
    <xf numFmtId="0" fontId="84" fillId="0" borderId="0"/>
    <xf numFmtId="0" fontId="24" fillId="0" borderId="0"/>
    <xf numFmtId="0" fontId="24" fillId="0" borderId="0" applyProtection="0"/>
    <xf numFmtId="0" fontId="82" fillId="0" borderId="0" applyProtection="0"/>
    <xf numFmtId="0" fontId="84" fillId="0" borderId="0"/>
    <xf numFmtId="0" fontId="61" fillId="0" borderId="0"/>
    <xf numFmtId="0" fontId="24" fillId="0" borderId="0" applyProtection="0"/>
    <xf numFmtId="0" fontId="11" fillId="0" borderId="0"/>
    <xf numFmtId="0" fontId="3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11" fillId="0" borderId="0"/>
    <xf numFmtId="0" fontId="11" fillId="0" borderId="0"/>
    <xf numFmtId="0" fontId="82" fillId="0" borderId="0"/>
    <xf numFmtId="0" fontId="82" fillId="0" borderId="0"/>
    <xf numFmtId="0" fontId="11" fillId="0" borderId="0"/>
    <xf numFmtId="0" fontId="11" fillId="0" borderId="0" applyProtection="0"/>
    <xf numFmtId="0" fontId="28" fillId="0" borderId="0"/>
    <xf numFmtId="0" fontId="119" fillId="0" borderId="0" applyNumberFormat="0" applyFill="0" applyBorder="0" applyProtection="0">
      <alignment vertical="top"/>
    </xf>
    <xf numFmtId="0" fontId="27" fillId="0" borderId="0"/>
    <xf numFmtId="0" fontId="117" fillId="0" borderId="0"/>
    <xf numFmtId="0" fontId="28" fillId="0" borderId="0"/>
    <xf numFmtId="0" fontId="28" fillId="0" borderId="0"/>
    <xf numFmtId="0" fontId="82" fillId="0" borderId="0"/>
    <xf numFmtId="0" fontId="28" fillId="0" borderId="0"/>
    <xf numFmtId="0" fontId="82" fillId="0" borderId="0"/>
    <xf numFmtId="0" fontId="82" fillId="0" borderId="0"/>
    <xf numFmtId="0" fontId="82" fillId="0" borderId="0"/>
    <xf numFmtId="0" fontId="84" fillId="0" borderId="0"/>
    <xf numFmtId="0" fontId="11" fillId="0" borderId="0"/>
    <xf numFmtId="0" fontId="84" fillId="0" borderId="0"/>
    <xf numFmtId="0" fontId="84" fillId="0" borderId="0"/>
    <xf numFmtId="0" fontId="28" fillId="0" borderId="0"/>
    <xf numFmtId="0" fontId="51" fillId="0" borderId="0" applyFont="0"/>
    <xf numFmtId="0" fontId="91" fillId="0" borderId="0"/>
    <xf numFmtId="245" fontId="120" fillId="0" borderId="0" applyFont="0" applyFill="0" applyBorder="0" applyProtection="0">
      <alignment vertical="top" wrapText="1"/>
    </xf>
    <xf numFmtId="0" fontId="33" fillId="0" borderId="0"/>
    <xf numFmtId="0" fontId="33" fillId="0" borderId="0" applyProtection="0"/>
    <xf numFmtId="175" fontId="49" fillId="0" borderId="0" applyFont="0" applyFill="0" applyBorder="0" applyAlignment="0" applyProtection="0"/>
    <xf numFmtId="174" fontId="49" fillId="0" borderId="0" applyFont="0" applyFill="0" applyBorder="0" applyAlignment="0" applyProtection="0"/>
    <xf numFmtId="0" fontId="121" fillId="0" borderId="0" applyNumberFormat="0" applyFill="0" applyBorder="0" applyAlignment="0" applyProtection="0"/>
    <xf numFmtId="0" fontId="122" fillId="0" borderId="0" applyNumberFormat="0" applyFill="0" applyBorder="0" applyAlignment="0" applyProtection="0"/>
    <xf numFmtId="0" fontId="73" fillId="0" borderId="0" applyNumberFormat="0" applyFill="0" applyBorder="0" applyAlignment="0" applyProtection="0"/>
    <xf numFmtId="0" fontId="28" fillId="0" borderId="0" applyNumberFormat="0" applyFill="0" applyBorder="0" applyAlignment="0" applyProtection="0"/>
    <xf numFmtId="0" fontId="121" fillId="0" borderId="0" applyProtection="0"/>
    <xf numFmtId="0" fontId="11" fillId="0" borderId="0" applyFont="0" applyFill="0" applyBorder="0" applyAlignment="0" applyProtection="0"/>
    <xf numFmtId="0" fontId="13" fillId="0" borderId="0"/>
    <xf numFmtId="167" fontId="123" fillId="0" borderId="4" applyFont="0" applyBorder="0" applyAlignment="0"/>
    <xf numFmtId="41" fontId="61" fillId="0" borderId="0" applyFont="0" applyFill="0" applyBorder="0" applyAlignment="0" applyProtection="0"/>
    <xf numFmtId="14" fontId="68" fillId="0" borderId="0">
      <alignment horizontal="center" wrapText="1"/>
      <protection locked="0"/>
    </xf>
    <xf numFmtId="206" fontId="61" fillId="0" borderId="0" applyFont="0" applyFill="0" applyBorder="0" applyAlignment="0" applyProtection="0"/>
    <xf numFmtId="246" fontId="61" fillId="0" borderId="0" applyFont="0" applyFill="0" applyBorder="0" applyAlignment="0" applyProtection="0"/>
    <xf numFmtId="10" fontId="11" fillId="0" borderId="0" applyFont="0" applyFill="0" applyBorder="0" applyAlignment="0" applyProtection="0"/>
    <xf numFmtId="10" fontId="32" fillId="0" borderId="0" applyProtection="0"/>
    <xf numFmtId="9" fontId="52" fillId="0" borderId="0" applyFont="0" applyFill="0" applyBorder="0" applyAlignment="0" applyProtection="0"/>
    <xf numFmtId="9" fontId="82" fillId="0" borderId="0" applyFont="0" applyFill="0" applyBorder="0" applyAlignment="0" applyProtection="0"/>
    <xf numFmtId="9" fontId="82" fillId="0" borderId="0" applyFont="0" applyFill="0" applyBorder="0" applyAlignment="0" applyProtection="0"/>
    <xf numFmtId="9" fontId="82" fillId="0" borderId="0" applyFont="0" applyFill="0" applyBorder="0" applyAlignment="0" applyProtection="0"/>
    <xf numFmtId="9" fontId="11" fillId="0" borderId="0" applyFont="0" applyFill="0" applyBorder="0" applyAlignment="0" applyProtection="0"/>
    <xf numFmtId="9" fontId="82" fillId="0" borderId="0" applyFont="0" applyFill="0" applyBorder="0" applyAlignment="0" applyProtection="0"/>
    <xf numFmtId="9" fontId="11" fillId="0" borderId="0" applyFont="0" applyFill="0" applyBorder="0" applyAlignment="0" applyProtection="0"/>
    <xf numFmtId="9" fontId="46" fillId="0" borderId="26" applyNumberFormat="0" applyBorder="0"/>
    <xf numFmtId="9" fontId="46" fillId="0" borderId="26" applyNumberFormat="0" applyBorder="0"/>
    <xf numFmtId="0" fontId="61" fillId="0" borderId="0" applyFill="0" applyBorder="0" applyAlignment="0"/>
    <xf numFmtId="203" fontId="78" fillId="0" borderId="0" applyFill="0" applyBorder="0" applyAlignment="0"/>
    <xf numFmtId="207" fontId="78" fillId="0" borderId="0" applyFill="0" applyBorder="0" applyAlignment="0"/>
    <xf numFmtId="208" fontId="78" fillId="0" borderId="0" applyFill="0" applyBorder="0" applyAlignment="0"/>
    <xf numFmtId="203" fontId="78" fillId="0" borderId="0" applyFill="0" applyBorder="0" applyAlignment="0"/>
    <xf numFmtId="0" fontId="124" fillId="0" borderId="0"/>
    <xf numFmtId="0" fontId="46" fillId="0" borderId="0" applyNumberFormat="0" applyFont="0" applyFill="0" applyBorder="0" applyAlignment="0" applyProtection="0">
      <alignment horizontal="left"/>
    </xf>
    <xf numFmtId="0" fontId="125" fillId="0" borderId="23">
      <alignment horizontal="center"/>
    </xf>
    <xf numFmtId="1" fontId="61" fillId="0" borderId="8" applyNumberFormat="0" applyFill="0" applyAlignment="0" applyProtection="0">
      <alignment horizontal="center" vertical="center"/>
    </xf>
    <xf numFmtId="0" fontId="126" fillId="8" borderId="0" applyNumberFormat="0" applyFont="0" applyBorder="0" applyAlignment="0">
      <alignment horizontal="center"/>
    </xf>
    <xf numFmtId="14" fontId="127" fillId="0" borderId="0" applyNumberFormat="0" applyFill="0" applyBorder="0" applyAlignment="0" applyProtection="0">
      <alignment horizontal="left"/>
    </xf>
    <xf numFmtId="0" fontId="107" fillId="0" borderId="0"/>
    <xf numFmtId="0" fontId="33" fillId="0" borderId="0"/>
    <xf numFmtId="41" fontId="34" fillId="0" borderId="0" applyFont="0" applyFill="0" applyBorder="0" applyAlignment="0" applyProtection="0"/>
    <xf numFmtId="0" fontId="28" fillId="0" borderId="0" applyNumberFormat="0" applyFill="0" applyBorder="0" applyAlignment="0" applyProtection="0"/>
    <xf numFmtId="0" fontId="28" fillId="0" borderId="0" applyProtection="0"/>
    <xf numFmtId="188" fontId="34" fillId="0" borderId="0" applyFont="0" applyFill="0" applyBorder="0" applyAlignment="0" applyProtection="0"/>
    <xf numFmtId="41" fontId="32" fillId="0" borderId="0" applyProtection="0"/>
    <xf numFmtId="4" fontId="128" fillId="9" borderId="27" applyNumberFormat="0" applyProtection="0">
      <alignment vertical="center"/>
    </xf>
    <xf numFmtId="4" fontId="129" fillId="9" borderId="27" applyNumberFormat="0" applyProtection="0">
      <alignment vertical="center"/>
    </xf>
    <xf numFmtId="4" fontId="130" fillId="9" borderId="27" applyNumberFormat="0" applyProtection="0">
      <alignment horizontal="left" vertical="center" indent="1"/>
    </xf>
    <xf numFmtId="4" fontId="130" fillId="10" borderId="0" applyNumberFormat="0" applyProtection="0">
      <alignment horizontal="left" vertical="center" indent="1"/>
    </xf>
    <xf numFmtId="4" fontId="130" fillId="11" borderId="27" applyNumberFormat="0" applyProtection="0">
      <alignment horizontal="right" vertical="center"/>
    </xf>
    <xf numFmtId="4" fontId="130" fillId="12" borderId="27" applyNumberFormat="0" applyProtection="0">
      <alignment horizontal="right" vertical="center"/>
    </xf>
    <xf numFmtId="4" fontId="130" fillId="13" borderId="27" applyNumberFormat="0" applyProtection="0">
      <alignment horizontal="right" vertical="center"/>
    </xf>
    <xf numFmtId="4" fontId="130" fillId="14" borderId="27" applyNumberFormat="0" applyProtection="0">
      <alignment horizontal="right" vertical="center"/>
    </xf>
    <xf numFmtId="4" fontId="130" fillId="15" borderId="27" applyNumberFormat="0" applyProtection="0">
      <alignment horizontal="right" vertical="center"/>
    </xf>
    <xf numFmtId="4" fontId="130" fillId="16" borderId="27" applyNumberFormat="0" applyProtection="0">
      <alignment horizontal="right" vertical="center"/>
    </xf>
    <xf numFmtId="4" fontId="130" fillId="17" borderId="27" applyNumberFormat="0" applyProtection="0">
      <alignment horizontal="right" vertical="center"/>
    </xf>
    <xf numFmtId="4" fontId="130" fillId="18" borderId="27" applyNumberFormat="0" applyProtection="0">
      <alignment horizontal="right" vertical="center"/>
    </xf>
    <xf numFmtId="4" fontId="130" fillId="19" borderId="27" applyNumberFormat="0" applyProtection="0">
      <alignment horizontal="right" vertical="center"/>
    </xf>
    <xf numFmtId="4" fontId="128" fillId="20" borderId="28" applyNumberFormat="0" applyProtection="0">
      <alignment horizontal="left" vertical="center" indent="1"/>
    </xf>
    <xf numFmtId="4" fontId="128" fillId="21" borderId="0" applyNumberFormat="0" applyProtection="0">
      <alignment horizontal="left" vertical="center" indent="1"/>
    </xf>
    <xf numFmtId="4" fontId="128" fillId="10" borderId="0" applyNumberFormat="0" applyProtection="0">
      <alignment horizontal="left" vertical="center" indent="1"/>
    </xf>
    <xf numFmtId="4" fontId="130" fillId="21" borderId="27" applyNumberFormat="0" applyProtection="0">
      <alignment horizontal="right" vertical="center"/>
    </xf>
    <xf numFmtId="4" fontId="45" fillId="21" borderId="0" applyNumberFormat="0" applyProtection="0">
      <alignment horizontal="left" vertical="center" indent="1"/>
    </xf>
    <xf numFmtId="4" fontId="45" fillId="10" borderId="0" applyNumberFormat="0" applyProtection="0">
      <alignment horizontal="left" vertical="center" indent="1"/>
    </xf>
    <xf numFmtId="4" fontId="130" fillId="22" borderId="27" applyNumberFormat="0" applyProtection="0">
      <alignment vertical="center"/>
    </xf>
    <xf numFmtId="4" fontId="131" fillId="22" borderId="27" applyNumberFormat="0" applyProtection="0">
      <alignment vertical="center"/>
    </xf>
    <xf numFmtId="4" fontId="128" fillId="21" borderId="29" applyNumberFormat="0" applyProtection="0">
      <alignment horizontal="left" vertical="center" indent="1"/>
    </xf>
    <xf numFmtId="4" fontId="130" fillId="22" borderId="27" applyNumberFormat="0" applyProtection="0">
      <alignment horizontal="right" vertical="center"/>
    </xf>
    <xf numFmtId="4" fontId="131" fillId="22" borderId="27" applyNumberFormat="0" applyProtection="0">
      <alignment horizontal="right" vertical="center"/>
    </xf>
    <xf numFmtId="4" fontId="128" fillId="21" borderId="27" applyNumberFormat="0" applyProtection="0">
      <alignment horizontal="left" vertical="center" indent="1"/>
    </xf>
    <xf numFmtId="4" fontId="132" fillId="6" borderId="29" applyNumberFormat="0" applyProtection="0">
      <alignment horizontal="left" vertical="center" indent="1"/>
    </xf>
    <xf numFmtId="4" fontId="133" fillId="22" borderId="27" applyNumberFormat="0" applyProtection="0">
      <alignment horizontal="right" vertical="center"/>
    </xf>
    <xf numFmtId="247" fontId="134" fillId="0" borderId="0" applyFont="0" applyFill="0" applyBorder="0" applyAlignment="0" applyProtection="0"/>
    <xf numFmtId="0" fontId="126" fillId="1" borderId="30" applyNumberFormat="0" applyFont="0" applyAlignment="0">
      <alignment horizontal="center"/>
    </xf>
    <xf numFmtId="0" fontId="126" fillId="1" borderId="30" applyNumberFormat="0" applyFont="0" applyAlignment="0">
      <alignment horizontal="center"/>
    </xf>
    <xf numFmtId="3" fontId="27" fillId="0" borderId="0"/>
    <xf numFmtId="0" fontId="135" fillId="0" borderId="0" applyNumberFormat="0" applyFill="0" applyBorder="0" applyAlignment="0">
      <alignment horizontal="center"/>
    </xf>
    <xf numFmtId="0" fontId="61" fillId="0" borderId="0"/>
    <xf numFmtId="167" fontId="136" fillId="0" borderId="0" applyNumberFormat="0" applyBorder="0" applyAlignment="0">
      <alignment horizontal="centerContinuous"/>
    </xf>
    <xf numFmtId="0" fontId="43" fillId="0" borderId="0"/>
    <xf numFmtId="0" fontId="43" fillId="0" borderId="0"/>
    <xf numFmtId="167" fontId="52" fillId="0" borderId="0" applyFont="0" applyFill="0" applyBorder="0" applyAlignment="0" applyProtection="0"/>
    <xf numFmtId="174" fontId="34" fillId="0" borderId="0" applyFont="0" applyFill="0" applyBorder="0" applyAlignment="0" applyProtection="0"/>
    <xf numFmtId="189" fontId="34" fillId="0" borderId="0" applyFont="0" applyFill="0" applyBorder="0" applyAlignment="0" applyProtection="0"/>
    <xf numFmtId="41" fontId="34" fillId="0" borderId="0" applyFont="0" applyFill="0" applyBorder="0" applyAlignment="0" applyProtection="0"/>
    <xf numFmtId="190" fontId="34" fillId="0" borderId="0" applyFont="0" applyFill="0" applyBorder="0" applyAlignment="0" applyProtection="0"/>
    <xf numFmtId="191" fontId="34" fillId="0" borderId="0" applyFont="0" applyFill="0" applyBorder="0" applyAlignment="0" applyProtection="0"/>
    <xf numFmtId="189" fontId="34" fillId="0" borderId="0" applyFont="0" applyFill="0" applyBorder="0" applyAlignment="0" applyProtection="0"/>
    <xf numFmtId="189" fontId="34" fillId="0" borderId="0" applyFont="0" applyFill="0" applyBorder="0" applyAlignment="0" applyProtection="0"/>
    <xf numFmtId="179" fontId="34" fillId="0" borderId="0" applyFont="0" applyFill="0" applyBorder="0" applyAlignment="0" applyProtection="0"/>
    <xf numFmtId="41" fontId="34" fillId="0" borderId="0" applyFont="0" applyFill="0" applyBorder="0" applyAlignment="0" applyProtection="0"/>
    <xf numFmtId="41" fontId="34" fillId="0" borderId="0" applyFont="0" applyFill="0" applyBorder="0" applyAlignment="0" applyProtection="0"/>
    <xf numFmtId="174" fontId="28" fillId="0" borderId="0" applyFont="0" applyFill="0" applyBorder="0" applyAlignment="0" applyProtection="0"/>
    <xf numFmtId="177" fontId="34" fillId="0" borderId="0" applyFont="0" applyFill="0" applyBorder="0" applyAlignment="0" applyProtection="0"/>
    <xf numFmtId="177" fontId="34" fillId="0" borderId="0" applyFont="0" applyFill="0" applyBorder="0" applyAlignment="0" applyProtection="0"/>
    <xf numFmtId="42" fontId="34" fillId="0" borderId="0" applyFont="0" applyFill="0" applyBorder="0" applyAlignment="0" applyProtection="0"/>
    <xf numFmtId="42" fontId="34" fillId="0" borderId="0" applyFont="0" applyFill="0" applyBorder="0" applyAlignment="0" applyProtection="0"/>
    <xf numFmtId="180" fontId="34" fillId="0" borderId="0" applyFont="0" applyFill="0" applyBorder="0" applyAlignment="0" applyProtection="0"/>
    <xf numFmtId="180" fontId="34" fillId="0" borderId="0" applyFont="0" applyFill="0" applyBorder="0" applyAlignment="0" applyProtection="0"/>
    <xf numFmtId="42" fontId="34" fillId="0" borderId="0" applyFont="0" applyFill="0" applyBorder="0" applyAlignment="0" applyProtection="0"/>
    <xf numFmtId="180" fontId="34" fillId="0" borderId="0" applyFont="0" applyFill="0" applyBorder="0" applyAlignment="0" applyProtection="0"/>
    <xf numFmtId="42" fontId="34" fillId="0" borderId="0" applyFont="0" applyFill="0" applyBorder="0" applyAlignment="0" applyProtection="0"/>
    <xf numFmtId="180" fontId="34" fillId="0" borderId="0" applyFont="0" applyFill="0" applyBorder="0" applyAlignment="0" applyProtection="0"/>
    <xf numFmtId="174" fontId="28" fillId="0" borderId="0" applyFont="0" applyFill="0" applyBorder="0" applyAlignment="0" applyProtection="0"/>
    <xf numFmtId="171" fontId="34" fillId="0" borderId="0" applyFont="0" applyFill="0" applyBorder="0" applyAlignment="0" applyProtection="0"/>
    <xf numFmtId="186" fontId="34" fillId="0" borderId="0" applyFont="0" applyFill="0" applyBorder="0" applyAlignment="0" applyProtection="0"/>
    <xf numFmtId="186" fontId="34" fillId="0" borderId="0" applyFont="0" applyFill="0" applyBorder="0" applyAlignment="0" applyProtection="0"/>
    <xf numFmtId="186" fontId="34" fillId="0" borderId="0" applyFont="0" applyFill="0" applyBorder="0" applyAlignment="0" applyProtection="0"/>
    <xf numFmtId="171" fontId="27" fillId="0" borderId="0" applyFont="0" applyFill="0" applyBorder="0" applyAlignment="0" applyProtection="0"/>
    <xf numFmtId="186" fontId="34" fillId="0" borderId="0" applyFont="0" applyFill="0" applyBorder="0" applyAlignment="0" applyProtection="0"/>
    <xf numFmtId="171" fontId="34" fillId="0" borderId="0" applyFont="0" applyFill="0" applyBorder="0" applyAlignment="0" applyProtection="0"/>
    <xf numFmtId="187" fontId="34" fillId="0" borderId="0" applyFont="0" applyFill="0" applyBorder="0" applyAlignment="0" applyProtection="0"/>
    <xf numFmtId="180" fontId="34" fillId="0" borderId="0" applyFont="0" applyFill="0" applyBorder="0" applyAlignment="0" applyProtection="0"/>
    <xf numFmtId="180" fontId="34" fillId="0" borderId="0" applyFont="0" applyFill="0" applyBorder="0" applyAlignment="0" applyProtection="0"/>
    <xf numFmtId="174" fontId="28" fillId="0" borderId="0" applyFont="0" applyFill="0" applyBorder="0" applyAlignment="0" applyProtection="0"/>
    <xf numFmtId="42" fontId="34" fillId="0" borderId="0" applyFont="0" applyFill="0" applyBorder="0" applyAlignment="0" applyProtection="0"/>
    <xf numFmtId="0" fontId="33" fillId="0" borderId="0"/>
    <xf numFmtId="248" fontId="73" fillId="0" borderId="0" applyFont="0" applyFill="0" applyBorder="0" applyAlignment="0" applyProtection="0"/>
    <xf numFmtId="177" fontId="34" fillId="0" borderId="0" applyFont="0" applyFill="0" applyBorder="0" applyAlignment="0" applyProtection="0"/>
    <xf numFmtId="177" fontId="34" fillId="0" borderId="0" applyFont="0" applyFill="0" applyBorder="0" applyAlignment="0" applyProtection="0"/>
    <xf numFmtId="42" fontId="34" fillId="0" borderId="0" applyFont="0" applyFill="0" applyBorder="0" applyAlignment="0" applyProtection="0"/>
    <xf numFmtId="42" fontId="34" fillId="0" borderId="0" applyFont="0" applyFill="0" applyBorder="0" applyAlignment="0" applyProtection="0"/>
    <xf numFmtId="180" fontId="34" fillId="0" borderId="0" applyFont="0" applyFill="0" applyBorder="0" applyAlignment="0" applyProtection="0"/>
    <xf numFmtId="180" fontId="34" fillId="0" borderId="0" applyFont="0" applyFill="0" applyBorder="0" applyAlignment="0" applyProtection="0"/>
    <xf numFmtId="42" fontId="34" fillId="0" borderId="0" applyFont="0" applyFill="0" applyBorder="0" applyAlignment="0" applyProtection="0"/>
    <xf numFmtId="167" fontId="52" fillId="0" borderId="0" applyFont="0" applyFill="0" applyBorder="0" applyAlignment="0" applyProtection="0"/>
    <xf numFmtId="180" fontId="34" fillId="0" borderId="0" applyFont="0" applyFill="0" applyBorder="0" applyAlignment="0" applyProtection="0"/>
    <xf numFmtId="42" fontId="34" fillId="0" borderId="0" applyFont="0" applyFill="0" applyBorder="0" applyAlignment="0" applyProtection="0"/>
    <xf numFmtId="180" fontId="34" fillId="0" borderId="0" applyFont="0" applyFill="0" applyBorder="0" applyAlignment="0" applyProtection="0"/>
    <xf numFmtId="171" fontId="34" fillId="0" borderId="0" applyFont="0" applyFill="0" applyBorder="0" applyAlignment="0" applyProtection="0"/>
    <xf numFmtId="186" fontId="34" fillId="0" borderId="0" applyFont="0" applyFill="0" applyBorder="0" applyAlignment="0" applyProtection="0"/>
    <xf numFmtId="186" fontId="34" fillId="0" borderId="0" applyFont="0" applyFill="0" applyBorder="0" applyAlignment="0" applyProtection="0"/>
    <xf numFmtId="186" fontId="34" fillId="0" borderId="0" applyFont="0" applyFill="0" applyBorder="0" applyAlignment="0" applyProtection="0"/>
    <xf numFmtId="171" fontId="27" fillId="0" borderId="0" applyFont="0" applyFill="0" applyBorder="0" applyAlignment="0" applyProtection="0"/>
    <xf numFmtId="186" fontId="34" fillId="0" borderId="0" applyFont="0" applyFill="0" applyBorder="0" applyAlignment="0" applyProtection="0"/>
    <xf numFmtId="171" fontId="34" fillId="0" borderId="0" applyFont="0" applyFill="0" applyBorder="0" applyAlignment="0" applyProtection="0"/>
    <xf numFmtId="167" fontId="52" fillId="0" borderId="0" applyFont="0" applyFill="0" applyBorder="0" applyAlignment="0" applyProtection="0"/>
    <xf numFmtId="187" fontId="34" fillId="0" borderId="0" applyFont="0" applyFill="0" applyBorder="0" applyAlignment="0" applyProtection="0"/>
    <xf numFmtId="180" fontId="34" fillId="0" borderId="0" applyFont="0" applyFill="0" applyBorder="0" applyAlignment="0" applyProtection="0"/>
    <xf numFmtId="180" fontId="34" fillId="0" borderId="0" applyFont="0" applyFill="0" applyBorder="0" applyAlignment="0" applyProtection="0"/>
    <xf numFmtId="42" fontId="34" fillId="0" borderId="0" applyFont="0" applyFill="0" applyBorder="0" applyAlignment="0" applyProtection="0"/>
    <xf numFmtId="0" fontId="33" fillId="0" borderId="0"/>
    <xf numFmtId="248" fontId="73" fillId="0" borderId="0" applyFont="0" applyFill="0" applyBorder="0" applyAlignment="0" applyProtection="0"/>
    <xf numFmtId="41" fontId="34" fillId="0" borderId="0" applyFont="0" applyFill="0" applyBorder="0" applyAlignment="0" applyProtection="0"/>
    <xf numFmtId="164" fontId="34" fillId="0" borderId="0" applyFont="0" applyFill="0" applyBorder="0" applyAlignment="0" applyProtection="0"/>
    <xf numFmtId="164" fontId="34" fillId="0" borderId="0" applyFont="0" applyFill="0" applyBorder="0" applyAlignment="0" applyProtection="0"/>
    <xf numFmtId="179" fontId="34" fillId="0" borderId="0" applyFont="0" applyFill="0" applyBorder="0" applyAlignment="0" applyProtection="0"/>
    <xf numFmtId="41" fontId="34" fillId="0" borderId="0" applyFont="0" applyFill="0" applyBorder="0" applyAlignment="0" applyProtection="0"/>
    <xf numFmtId="164" fontId="34" fillId="0" borderId="0" applyFont="0" applyFill="0" applyBorder="0" applyAlignment="0" applyProtection="0"/>
    <xf numFmtId="164" fontId="34" fillId="0" borderId="0" applyFont="0" applyFill="0" applyBorder="0" applyAlignment="0" applyProtection="0"/>
    <xf numFmtId="41" fontId="34" fillId="0" borderId="0" applyFont="0" applyFill="0" applyBorder="0" applyAlignment="0" applyProtection="0"/>
    <xf numFmtId="41" fontId="34" fillId="0" borderId="0" applyFont="0" applyFill="0" applyBorder="0" applyAlignment="0" applyProtection="0"/>
    <xf numFmtId="42" fontId="34" fillId="0" borderId="0" applyFont="0" applyFill="0" applyBorder="0" applyAlignment="0" applyProtection="0"/>
    <xf numFmtId="186" fontId="34" fillId="0" borderId="0" applyFont="0" applyFill="0" applyBorder="0" applyAlignment="0" applyProtection="0"/>
    <xf numFmtId="171" fontId="27" fillId="0" borderId="0" applyFont="0" applyFill="0" applyBorder="0" applyAlignment="0" applyProtection="0"/>
    <xf numFmtId="171" fontId="34" fillId="0" borderId="0" applyFont="0" applyFill="0" applyBorder="0" applyAlignment="0" applyProtection="0"/>
    <xf numFmtId="0" fontId="33" fillId="0" borderId="0"/>
    <xf numFmtId="248" fontId="73" fillId="0" borderId="0" applyFont="0" applyFill="0" applyBorder="0" applyAlignment="0" applyProtection="0"/>
    <xf numFmtId="164" fontId="34" fillId="0" borderId="0" applyFont="0" applyFill="0" applyBorder="0" applyAlignment="0" applyProtection="0"/>
    <xf numFmtId="167" fontId="52" fillId="0" borderId="0" applyFont="0" applyFill="0" applyBorder="0" applyAlignment="0" applyProtection="0"/>
    <xf numFmtId="174" fontId="28" fillId="0" borderId="0" applyFont="0" applyFill="0" applyBorder="0" applyAlignment="0" applyProtection="0"/>
    <xf numFmtId="174" fontId="28" fillId="0" borderId="0" applyFont="0" applyFill="0" applyBorder="0" applyAlignment="0" applyProtection="0"/>
    <xf numFmtId="174" fontId="28" fillId="0" borderId="0" applyFont="0" applyFill="0" applyBorder="0" applyAlignment="0" applyProtection="0"/>
    <xf numFmtId="167" fontId="52" fillId="0" borderId="0" applyFont="0" applyFill="0" applyBorder="0" applyAlignment="0" applyProtection="0"/>
    <xf numFmtId="167" fontId="52" fillId="0" borderId="0" applyFont="0" applyFill="0" applyBorder="0" applyAlignment="0" applyProtection="0"/>
    <xf numFmtId="179" fontId="34" fillId="0" borderId="0" applyFont="0" applyFill="0" applyBorder="0" applyAlignment="0" applyProtection="0"/>
    <xf numFmtId="174" fontId="34" fillId="0" borderId="0" applyFont="0" applyFill="0" applyBorder="0" applyAlignment="0" applyProtection="0"/>
    <xf numFmtId="164" fontId="34" fillId="0" borderId="0" applyFont="0" applyFill="0" applyBorder="0" applyAlignment="0" applyProtection="0"/>
    <xf numFmtId="164" fontId="34" fillId="0" borderId="0" applyFont="0" applyFill="0" applyBorder="0" applyAlignment="0" applyProtection="0"/>
    <xf numFmtId="164" fontId="34" fillId="0" borderId="0" applyFont="0" applyFill="0" applyBorder="0" applyAlignment="0" applyProtection="0"/>
    <xf numFmtId="41" fontId="34" fillId="0" borderId="0" applyFont="0" applyFill="0" applyBorder="0" applyAlignment="0" applyProtection="0"/>
    <xf numFmtId="174" fontId="34" fillId="0" borderId="0" applyFont="0" applyFill="0" applyBorder="0" applyAlignment="0" applyProtection="0"/>
    <xf numFmtId="174" fontId="34" fillId="0" borderId="0" applyFont="0" applyFill="0" applyBorder="0" applyAlignment="0" applyProtection="0"/>
    <xf numFmtId="174" fontId="34" fillId="0" borderId="0" applyFont="0" applyFill="0" applyBorder="0" applyAlignment="0" applyProtection="0"/>
    <xf numFmtId="174" fontId="34" fillId="0" borderId="0" applyFont="0" applyFill="0" applyBorder="0" applyAlignment="0" applyProtection="0"/>
    <xf numFmtId="41" fontId="34" fillId="0" borderId="0" applyFont="0" applyFill="0" applyBorder="0" applyAlignment="0" applyProtection="0"/>
    <xf numFmtId="164" fontId="34" fillId="0" borderId="0" applyFont="0" applyFill="0" applyBorder="0" applyAlignment="0" applyProtection="0"/>
    <xf numFmtId="164" fontId="34" fillId="0" borderId="0" applyFont="0" applyFill="0" applyBorder="0" applyAlignment="0" applyProtection="0"/>
    <xf numFmtId="179" fontId="34" fillId="0" borderId="0" applyFont="0" applyFill="0" applyBorder="0" applyAlignment="0" applyProtection="0"/>
    <xf numFmtId="174" fontId="34" fillId="0" borderId="0" applyFont="0" applyFill="0" applyBorder="0" applyAlignment="0" applyProtection="0"/>
    <xf numFmtId="179" fontId="34" fillId="0" borderId="0" applyFont="0" applyFill="0" applyBorder="0" applyAlignment="0" applyProtection="0"/>
    <xf numFmtId="174" fontId="34" fillId="0" borderId="0" applyFont="0" applyFill="0" applyBorder="0" applyAlignment="0" applyProtection="0"/>
    <xf numFmtId="179" fontId="34" fillId="0" borderId="0" applyFont="0" applyFill="0" applyBorder="0" applyAlignment="0" applyProtection="0"/>
    <xf numFmtId="179" fontId="34" fillId="0" borderId="0" applyFont="0" applyFill="0" applyBorder="0" applyAlignment="0" applyProtection="0"/>
    <xf numFmtId="164" fontId="34" fillId="0" borderId="0" applyFont="0" applyFill="0" applyBorder="0" applyAlignment="0" applyProtection="0"/>
    <xf numFmtId="41" fontId="34" fillId="0" borderId="0" applyFont="0" applyFill="0" applyBorder="0" applyAlignment="0" applyProtection="0"/>
    <xf numFmtId="174" fontId="34" fillId="0" borderId="0" applyFont="0" applyFill="0" applyBorder="0" applyAlignment="0" applyProtection="0"/>
    <xf numFmtId="179" fontId="34" fillId="0" borderId="0" applyFont="0" applyFill="0" applyBorder="0" applyAlignment="0" applyProtection="0"/>
    <xf numFmtId="41" fontId="34" fillId="0" borderId="0" applyFont="0" applyFill="0" applyBorder="0" applyAlignment="0" applyProtection="0"/>
    <xf numFmtId="179" fontId="34" fillId="0" borderId="0" applyFont="0" applyFill="0" applyBorder="0" applyAlignment="0" applyProtection="0"/>
    <xf numFmtId="41" fontId="34" fillId="0" borderId="0" applyFont="0" applyFill="0" applyBorder="0" applyAlignment="0" applyProtection="0"/>
    <xf numFmtId="164" fontId="34" fillId="0" borderId="0" applyFont="0" applyFill="0" applyBorder="0" applyAlignment="0" applyProtection="0"/>
    <xf numFmtId="174" fontId="34" fillId="0" borderId="0" applyFont="0" applyFill="0" applyBorder="0" applyAlignment="0" applyProtection="0"/>
    <xf numFmtId="41" fontId="34" fillId="0" borderId="0" applyFont="0" applyFill="0" applyBorder="0" applyAlignment="0" applyProtection="0"/>
    <xf numFmtId="190" fontId="34" fillId="0" borderId="0" applyFont="0" applyFill="0" applyBorder="0" applyAlignment="0" applyProtection="0"/>
    <xf numFmtId="191" fontId="34" fillId="0" borderId="0" applyFont="0" applyFill="0" applyBorder="0" applyAlignment="0" applyProtection="0"/>
    <xf numFmtId="41" fontId="34" fillId="0" borderId="0" applyFont="0" applyFill="0" applyBorder="0" applyAlignment="0" applyProtection="0"/>
    <xf numFmtId="42" fontId="34" fillId="0" borderId="0" applyFont="0" applyFill="0" applyBorder="0" applyAlignment="0" applyProtection="0"/>
    <xf numFmtId="42" fontId="34" fillId="0" borderId="0" applyFont="0" applyFill="0" applyBorder="0" applyAlignment="0" applyProtection="0"/>
    <xf numFmtId="171" fontId="34" fillId="0" borderId="0" applyFont="0" applyFill="0" applyBorder="0" applyAlignment="0" applyProtection="0"/>
    <xf numFmtId="186" fontId="34" fillId="0" borderId="0" applyFont="0" applyFill="0" applyBorder="0" applyAlignment="0" applyProtection="0"/>
    <xf numFmtId="171" fontId="27" fillId="0" borderId="0" applyFont="0" applyFill="0" applyBorder="0" applyAlignment="0" applyProtection="0"/>
    <xf numFmtId="164" fontId="34" fillId="0" borderId="0" applyFont="0" applyFill="0" applyBorder="0" applyAlignment="0" applyProtection="0"/>
    <xf numFmtId="186" fontId="34" fillId="0" borderId="0" applyFont="0" applyFill="0" applyBorder="0" applyAlignment="0" applyProtection="0"/>
    <xf numFmtId="171" fontId="34" fillId="0" borderId="0" applyFont="0" applyFill="0" applyBorder="0" applyAlignment="0" applyProtection="0"/>
    <xf numFmtId="187" fontId="34" fillId="0" borderId="0" applyFont="0" applyFill="0" applyBorder="0" applyAlignment="0" applyProtection="0"/>
    <xf numFmtId="0" fontId="33" fillId="0" borderId="0"/>
    <xf numFmtId="248" fontId="73" fillId="0" borderId="0" applyFont="0" applyFill="0" applyBorder="0" applyAlignment="0" applyProtection="0"/>
    <xf numFmtId="164" fontId="34" fillId="0" borderId="0" applyFont="0" applyFill="0" applyBorder="0" applyAlignment="0" applyProtection="0"/>
    <xf numFmtId="174" fontId="34" fillId="0" borderId="0" applyFont="0" applyFill="0" applyBorder="0" applyAlignment="0" applyProtection="0"/>
    <xf numFmtId="164" fontId="34" fillId="0" borderId="0" applyFont="0" applyFill="0" applyBorder="0" applyAlignment="0" applyProtection="0"/>
    <xf numFmtId="179" fontId="34" fillId="0" borderId="0" applyFont="0" applyFill="0" applyBorder="0" applyAlignment="0" applyProtection="0"/>
    <xf numFmtId="174" fontId="34" fillId="0" borderId="0" applyFont="0" applyFill="0" applyBorder="0" applyAlignment="0" applyProtection="0"/>
    <xf numFmtId="41" fontId="34" fillId="0" borderId="0" applyFont="0" applyFill="0" applyBorder="0" applyAlignment="0" applyProtection="0"/>
    <xf numFmtId="174" fontId="34" fillId="0" borderId="0" applyFont="0" applyFill="0" applyBorder="0" applyAlignment="0" applyProtection="0"/>
    <xf numFmtId="174" fontId="34" fillId="0" borderId="0" applyFont="0" applyFill="0" applyBorder="0" applyAlignment="0" applyProtection="0"/>
    <xf numFmtId="179" fontId="34" fillId="0" borderId="0" applyFont="0" applyFill="0" applyBorder="0" applyAlignment="0" applyProtection="0"/>
    <xf numFmtId="179" fontId="34" fillId="0" borderId="0" applyFont="0" applyFill="0" applyBorder="0" applyAlignment="0" applyProtection="0"/>
    <xf numFmtId="179" fontId="34" fillId="0" borderId="0" applyFont="0" applyFill="0" applyBorder="0" applyAlignment="0" applyProtection="0"/>
    <xf numFmtId="179" fontId="34" fillId="0" borderId="0" applyFont="0" applyFill="0" applyBorder="0" applyAlignment="0" applyProtection="0"/>
    <xf numFmtId="189" fontId="34" fillId="0" borderId="0" applyFont="0" applyFill="0" applyBorder="0" applyAlignment="0" applyProtection="0"/>
    <xf numFmtId="164" fontId="34" fillId="0" borderId="0" applyFont="0" applyFill="0" applyBorder="0" applyAlignment="0" applyProtection="0"/>
    <xf numFmtId="41" fontId="34" fillId="0" borderId="0" applyFont="0" applyFill="0" applyBorder="0" applyAlignment="0" applyProtection="0"/>
    <xf numFmtId="174" fontId="34" fillId="0" borderId="0" applyFont="0" applyFill="0" applyBorder="0" applyAlignment="0" applyProtection="0"/>
    <xf numFmtId="41" fontId="34" fillId="0" borderId="0" applyFont="0" applyFill="0" applyBorder="0" applyAlignment="0" applyProtection="0"/>
    <xf numFmtId="174" fontId="34" fillId="0" borderId="0" applyFont="0" applyFill="0" applyBorder="0" applyAlignment="0" applyProtection="0"/>
    <xf numFmtId="179" fontId="34" fillId="0" borderId="0" applyFont="0" applyFill="0" applyBorder="0" applyAlignment="0" applyProtection="0"/>
    <xf numFmtId="174" fontId="34" fillId="0" borderId="0" applyFont="0" applyFill="0" applyBorder="0" applyAlignment="0" applyProtection="0"/>
    <xf numFmtId="41" fontId="34" fillId="0" borderId="0" applyFont="0" applyFill="0" applyBorder="0" applyAlignment="0" applyProtection="0"/>
    <xf numFmtId="174" fontId="34" fillId="0" borderId="0" applyFont="0" applyFill="0" applyBorder="0" applyAlignment="0" applyProtection="0"/>
    <xf numFmtId="189" fontId="34" fillId="0" borderId="0" applyFont="0" applyFill="0" applyBorder="0" applyAlignment="0" applyProtection="0"/>
    <xf numFmtId="164" fontId="34" fillId="0" borderId="0" applyFont="0" applyFill="0" applyBorder="0" applyAlignment="0" applyProtection="0"/>
    <xf numFmtId="189" fontId="34" fillId="0" borderId="0" applyFont="0" applyFill="0" applyBorder="0" applyAlignment="0" applyProtection="0"/>
    <xf numFmtId="179" fontId="34" fillId="0" borderId="0" applyFont="0" applyFill="0" applyBorder="0" applyAlignment="0" applyProtection="0"/>
    <xf numFmtId="41" fontId="34" fillId="0" borderId="0" applyFont="0" applyFill="0" applyBorder="0" applyAlignment="0" applyProtection="0"/>
    <xf numFmtId="14" fontId="137" fillId="0" borderId="0"/>
    <xf numFmtId="0" fontId="138" fillId="0" borderId="0"/>
    <xf numFmtId="0" fontId="111" fillId="0" borderId="0"/>
    <xf numFmtId="40" fontId="139" fillId="0" borderId="0" applyBorder="0">
      <alignment horizontal="right"/>
    </xf>
    <xf numFmtId="0" fontId="140" fillId="0" borderId="0"/>
    <xf numFmtId="249" fontId="73" fillId="0" borderId="31">
      <alignment horizontal="right" vertical="center"/>
    </xf>
    <xf numFmtId="249" fontId="73" fillId="0" borderId="31">
      <alignment horizontal="right" vertical="center"/>
    </xf>
    <xf numFmtId="239" fontId="141" fillId="0" borderId="31">
      <alignment horizontal="right" vertical="center"/>
    </xf>
    <xf numFmtId="239" fontId="141" fillId="0" borderId="31">
      <alignment horizontal="right" vertical="center"/>
    </xf>
    <xf numFmtId="250" fontId="24" fillId="0" borderId="31">
      <alignment horizontal="right" vertical="center"/>
    </xf>
    <xf numFmtId="250" fontId="24" fillId="0" borderId="31">
      <alignment horizontal="right" vertical="center"/>
    </xf>
    <xf numFmtId="250" fontId="24" fillId="0" borderId="31">
      <alignment horizontal="right" vertical="center"/>
    </xf>
    <xf numFmtId="250" fontId="24" fillId="0" borderId="31">
      <alignment horizontal="right" vertical="center"/>
    </xf>
    <xf numFmtId="250" fontId="24" fillId="0" borderId="31">
      <alignment horizontal="right" vertical="center"/>
    </xf>
    <xf numFmtId="250" fontId="24" fillId="0" borderId="31">
      <alignment horizontal="right" vertical="center"/>
    </xf>
    <xf numFmtId="239" fontId="141" fillId="0" borderId="31">
      <alignment horizontal="right" vertical="center"/>
    </xf>
    <xf numFmtId="239" fontId="141" fillId="0" borderId="31">
      <alignment horizontal="right" vertical="center"/>
    </xf>
    <xf numFmtId="239" fontId="141" fillId="0" borderId="31">
      <alignment horizontal="right" vertical="center"/>
    </xf>
    <xf numFmtId="239" fontId="141" fillId="0" borderId="31">
      <alignment horizontal="right" vertical="center"/>
    </xf>
    <xf numFmtId="239" fontId="141" fillId="0" borderId="31">
      <alignment horizontal="right" vertical="center"/>
    </xf>
    <xf numFmtId="239" fontId="141" fillId="0" borderId="31">
      <alignment horizontal="right" vertical="center"/>
    </xf>
    <xf numFmtId="239" fontId="141" fillId="0" borderId="31">
      <alignment horizontal="right" vertical="center"/>
    </xf>
    <xf numFmtId="239" fontId="141" fillId="0" borderId="31">
      <alignment horizontal="right" vertical="center"/>
    </xf>
    <xf numFmtId="239" fontId="141" fillId="0" borderId="31">
      <alignment horizontal="right" vertical="center"/>
    </xf>
    <xf numFmtId="239" fontId="141"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51" fontId="34" fillId="0" borderId="31">
      <alignment horizontal="right" vertical="center"/>
    </xf>
    <xf numFmtId="251" fontId="34"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50" fontId="24" fillId="0" borderId="31">
      <alignment horizontal="right" vertical="center"/>
    </xf>
    <xf numFmtId="250" fontId="24" fillId="0" borderId="31">
      <alignment horizontal="right" vertical="center"/>
    </xf>
    <xf numFmtId="250" fontId="24" fillId="0" borderId="31">
      <alignment horizontal="right" vertical="center"/>
    </xf>
    <xf numFmtId="250" fontId="24" fillId="0" borderId="31">
      <alignment horizontal="right" vertical="center"/>
    </xf>
    <xf numFmtId="250" fontId="24" fillId="0" borderId="31">
      <alignment horizontal="right" vertical="center"/>
    </xf>
    <xf numFmtId="250" fontId="24" fillId="0" borderId="31">
      <alignment horizontal="right" vertical="center"/>
    </xf>
    <xf numFmtId="250" fontId="24" fillId="0" borderId="31">
      <alignment horizontal="right" vertical="center"/>
    </xf>
    <xf numFmtId="250" fontId="24" fillId="0" borderId="31">
      <alignment horizontal="right" vertical="center"/>
    </xf>
    <xf numFmtId="250" fontId="24" fillId="0" borderId="31">
      <alignment horizontal="right" vertical="center"/>
    </xf>
    <xf numFmtId="250" fontId="24" fillId="0" borderId="31">
      <alignment horizontal="right" vertical="center"/>
    </xf>
    <xf numFmtId="250" fontId="24" fillId="0" borderId="31">
      <alignment horizontal="right" vertical="center"/>
    </xf>
    <xf numFmtId="250" fontId="24"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52" fontId="52" fillId="0" borderId="31">
      <alignment horizontal="right" vertical="center"/>
    </xf>
    <xf numFmtId="252" fontId="52" fillId="0" borderId="31">
      <alignment horizontal="right" vertical="center"/>
    </xf>
    <xf numFmtId="253" fontId="61" fillId="0" borderId="31">
      <alignment horizontal="right" vertical="center"/>
    </xf>
    <xf numFmtId="253" fontId="61" fillId="0" borderId="31">
      <alignment horizontal="right" vertical="center"/>
    </xf>
    <xf numFmtId="251" fontId="34" fillId="0" borderId="31">
      <alignment horizontal="right" vertical="center"/>
    </xf>
    <xf numFmtId="251" fontId="34" fillId="0" borderId="31">
      <alignment horizontal="right" vertical="center"/>
    </xf>
    <xf numFmtId="250" fontId="24" fillId="0" borderId="31">
      <alignment horizontal="right" vertical="center"/>
    </xf>
    <xf numFmtId="250" fontId="24" fillId="0" borderId="31">
      <alignment horizontal="right" vertical="center"/>
    </xf>
    <xf numFmtId="250" fontId="24" fillId="0" borderId="31">
      <alignment horizontal="right" vertical="center"/>
    </xf>
    <xf numFmtId="250" fontId="24" fillId="0" borderId="31">
      <alignment horizontal="right" vertical="center"/>
    </xf>
    <xf numFmtId="250" fontId="24" fillId="0" borderId="31">
      <alignment horizontal="right" vertical="center"/>
    </xf>
    <xf numFmtId="250" fontId="24" fillId="0" borderId="31">
      <alignment horizontal="right" vertical="center"/>
    </xf>
    <xf numFmtId="253" fontId="11" fillId="0" borderId="31">
      <alignment horizontal="right" vertical="center"/>
    </xf>
    <xf numFmtId="253" fontId="11" fillId="0" borderId="31">
      <alignment horizontal="right" vertical="center"/>
    </xf>
    <xf numFmtId="253" fontId="61" fillId="0" borderId="31">
      <alignment horizontal="right" vertical="center"/>
    </xf>
    <xf numFmtId="253" fontId="61" fillId="0" borderId="31">
      <alignment horizontal="right" vertical="center"/>
    </xf>
    <xf numFmtId="253" fontId="61" fillId="0" borderId="31">
      <alignment horizontal="right" vertical="center"/>
    </xf>
    <xf numFmtId="253" fontId="61" fillId="0" borderId="31">
      <alignment horizontal="right" vertical="center"/>
    </xf>
    <xf numFmtId="254" fontId="28" fillId="0" borderId="31">
      <alignment horizontal="right" vertical="center"/>
    </xf>
    <xf numFmtId="254" fontId="28" fillId="0" borderId="31">
      <alignment horizontal="right" vertical="center"/>
    </xf>
    <xf numFmtId="254" fontId="28" fillId="0" borderId="31">
      <alignment horizontal="right" vertical="center"/>
    </xf>
    <xf numFmtId="254" fontId="28" fillId="0" borderId="31">
      <alignment horizontal="right" vertical="center"/>
    </xf>
    <xf numFmtId="254" fontId="28" fillId="0" borderId="31">
      <alignment horizontal="right" vertical="center"/>
    </xf>
    <xf numFmtId="254" fontId="28" fillId="0" borderId="31">
      <alignment horizontal="right" vertical="center"/>
    </xf>
    <xf numFmtId="254" fontId="28" fillId="0" borderId="31">
      <alignment horizontal="right" vertical="center"/>
    </xf>
    <xf numFmtId="254" fontId="28" fillId="0" borderId="31">
      <alignment horizontal="right" vertical="center"/>
    </xf>
    <xf numFmtId="254" fontId="28" fillId="0" borderId="31">
      <alignment horizontal="right" vertical="center"/>
    </xf>
    <xf numFmtId="254" fontId="28" fillId="0" borderId="31">
      <alignment horizontal="right" vertical="center"/>
    </xf>
    <xf numFmtId="254" fontId="28" fillId="0" borderId="31">
      <alignment horizontal="right" vertical="center"/>
    </xf>
    <xf numFmtId="254" fontId="28" fillId="0" borderId="31">
      <alignment horizontal="right" vertical="center"/>
    </xf>
    <xf numFmtId="253" fontId="11" fillId="0" borderId="31">
      <alignment horizontal="right" vertical="center"/>
    </xf>
    <xf numFmtId="253" fontId="11" fillId="0" borderId="31">
      <alignment horizontal="right" vertical="center"/>
    </xf>
    <xf numFmtId="251" fontId="34" fillId="0" borderId="31">
      <alignment horizontal="right" vertical="center"/>
    </xf>
    <xf numFmtId="251" fontId="34" fillId="0" borderId="31">
      <alignment horizontal="right" vertical="center"/>
    </xf>
    <xf numFmtId="253" fontId="61" fillId="0" borderId="31">
      <alignment horizontal="right" vertical="center"/>
    </xf>
    <xf numFmtId="253" fontId="61" fillId="0" borderId="31">
      <alignment horizontal="right" vertical="center"/>
    </xf>
    <xf numFmtId="253" fontId="61" fillId="0" borderId="31">
      <alignment horizontal="right" vertical="center"/>
    </xf>
    <xf numFmtId="253" fontId="61" fillId="0" borderId="31">
      <alignment horizontal="right" vertical="center"/>
    </xf>
    <xf numFmtId="253" fontId="61" fillId="0" borderId="31">
      <alignment horizontal="right" vertical="center"/>
    </xf>
    <xf numFmtId="253" fontId="61" fillId="0" borderId="31">
      <alignment horizontal="right" vertical="center"/>
    </xf>
    <xf numFmtId="254" fontId="28" fillId="0" borderId="31">
      <alignment horizontal="right" vertical="center"/>
    </xf>
    <xf numFmtId="254" fontId="28" fillId="0" borderId="31">
      <alignment horizontal="right" vertical="center"/>
    </xf>
    <xf numFmtId="254" fontId="28" fillId="0" borderId="31">
      <alignment horizontal="right" vertical="center"/>
    </xf>
    <xf numFmtId="254" fontId="28" fillId="0" borderId="31">
      <alignment horizontal="right" vertical="center"/>
    </xf>
    <xf numFmtId="254" fontId="28" fillId="0" borderId="31">
      <alignment horizontal="right" vertical="center"/>
    </xf>
    <xf numFmtId="254" fontId="28" fillId="0" borderId="31">
      <alignment horizontal="right" vertical="center"/>
    </xf>
    <xf numFmtId="254" fontId="28" fillId="0" borderId="31">
      <alignment horizontal="right" vertical="center"/>
    </xf>
    <xf numFmtId="254" fontId="28" fillId="0" borderId="31">
      <alignment horizontal="right" vertical="center"/>
    </xf>
    <xf numFmtId="254" fontId="28" fillId="0" borderId="31">
      <alignment horizontal="right" vertical="center"/>
    </xf>
    <xf numFmtId="254" fontId="28" fillId="0" borderId="31">
      <alignment horizontal="right" vertical="center"/>
    </xf>
    <xf numFmtId="254" fontId="28" fillId="0" borderId="31">
      <alignment horizontal="right" vertical="center"/>
    </xf>
    <xf numFmtId="254" fontId="28" fillId="0" borderId="31">
      <alignment horizontal="right" vertical="center"/>
    </xf>
    <xf numFmtId="251" fontId="34" fillId="0" borderId="31">
      <alignment horizontal="right" vertical="center"/>
    </xf>
    <xf numFmtId="251" fontId="34" fillId="0" borderId="31">
      <alignment horizontal="right" vertical="center"/>
    </xf>
    <xf numFmtId="251" fontId="34" fillId="0" borderId="31">
      <alignment horizontal="right" vertical="center"/>
    </xf>
    <xf numFmtId="251" fontId="34" fillId="0" borderId="31">
      <alignment horizontal="right" vertical="center"/>
    </xf>
    <xf numFmtId="251" fontId="34" fillId="0" borderId="31">
      <alignment horizontal="right" vertical="center"/>
    </xf>
    <xf numFmtId="251" fontId="34" fillId="0" borderId="31">
      <alignment horizontal="right" vertical="center"/>
    </xf>
    <xf numFmtId="255" fontId="11" fillId="0" borderId="31">
      <alignment horizontal="right" vertical="center"/>
    </xf>
    <xf numFmtId="255" fontId="11" fillId="0" borderId="31">
      <alignment horizontal="right" vertical="center"/>
    </xf>
    <xf numFmtId="255" fontId="61" fillId="0" borderId="31">
      <alignment horizontal="right" vertical="center"/>
    </xf>
    <xf numFmtId="255" fontId="61" fillId="0" borderId="31">
      <alignment horizontal="right" vertical="center"/>
    </xf>
    <xf numFmtId="255" fontId="61" fillId="0" borderId="31">
      <alignment horizontal="right" vertical="center"/>
    </xf>
    <xf numFmtId="255" fontId="61"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52" fontId="52" fillId="0" borderId="31">
      <alignment horizontal="right" vertical="center"/>
    </xf>
    <xf numFmtId="252" fontId="52" fillId="0" borderId="31">
      <alignment horizontal="right" vertical="center"/>
    </xf>
    <xf numFmtId="252" fontId="52" fillId="0" borderId="31">
      <alignment horizontal="right" vertical="center"/>
    </xf>
    <xf numFmtId="252" fontId="52" fillId="0" borderId="31">
      <alignment horizontal="right" vertical="center"/>
    </xf>
    <xf numFmtId="255" fontId="11" fillId="0" borderId="31">
      <alignment horizontal="right" vertical="center"/>
    </xf>
    <xf numFmtId="255" fontId="11" fillId="0" borderId="31">
      <alignment horizontal="right" vertical="center"/>
    </xf>
    <xf numFmtId="255" fontId="61" fillId="0" borderId="31">
      <alignment horizontal="right" vertical="center"/>
    </xf>
    <xf numFmtId="255" fontId="61" fillId="0" borderId="31">
      <alignment horizontal="right" vertical="center"/>
    </xf>
    <xf numFmtId="255" fontId="61" fillId="0" borderId="31">
      <alignment horizontal="right" vertical="center"/>
    </xf>
    <xf numFmtId="255" fontId="61" fillId="0" borderId="31">
      <alignment horizontal="right" vertical="center"/>
    </xf>
    <xf numFmtId="252" fontId="52" fillId="0" borderId="31">
      <alignment horizontal="right" vertical="center"/>
    </xf>
    <xf numFmtId="252" fontId="52" fillId="0" borderId="31">
      <alignment horizontal="right" vertical="center"/>
    </xf>
    <xf numFmtId="252" fontId="52" fillId="0" borderId="31">
      <alignment horizontal="right" vertical="center"/>
    </xf>
    <xf numFmtId="252" fontId="52" fillId="0" borderId="31">
      <alignment horizontal="right" vertical="center"/>
    </xf>
    <xf numFmtId="252" fontId="52" fillId="0" borderId="31">
      <alignment horizontal="right" vertical="center"/>
    </xf>
    <xf numFmtId="252" fontId="52" fillId="0" borderId="31">
      <alignment horizontal="right" vertical="center"/>
    </xf>
    <xf numFmtId="252" fontId="52" fillId="0" borderId="31">
      <alignment horizontal="right" vertical="center"/>
    </xf>
    <xf numFmtId="252" fontId="52" fillId="0" borderId="31">
      <alignment horizontal="right" vertical="center"/>
    </xf>
    <xf numFmtId="251" fontId="34" fillId="0" borderId="31">
      <alignment horizontal="right" vertical="center"/>
    </xf>
    <xf numFmtId="251" fontId="34" fillId="0" borderId="31">
      <alignment horizontal="right" vertical="center"/>
    </xf>
    <xf numFmtId="255" fontId="61" fillId="0" borderId="31">
      <alignment horizontal="right" vertical="center"/>
    </xf>
    <xf numFmtId="255" fontId="61" fillId="0" borderId="31">
      <alignment horizontal="right" vertical="center"/>
    </xf>
    <xf numFmtId="255" fontId="61" fillId="0" borderId="31">
      <alignment horizontal="right" vertical="center"/>
    </xf>
    <xf numFmtId="255" fontId="61" fillId="0" borderId="31">
      <alignment horizontal="right" vertical="center"/>
    </xf>
    <xf numFmtId="255" fontId="11" fillId="0" borderId="31">
      <alignment horizontal="right" vertical="center"/>
    </xf>
    <xf numFmtId="255" fontId="11" fillId="0" borderId="31">
      <alignment horizontal="right" vertical="center"/>
    </xf>
    <xf numFmtId="255" fontId="61" fillId="0" borderId="31">
      <alignment horizontal="right" vertical="center"/>
    </xf>
    <xf numFmtId="255" fontId="61" fillId="0" borderId="31">
      <alignment horizontal="right" vertical="center"/>
    </xf>
    <xf numFmtId="251" fontId="34" fillId="0" borderId="31">
      <alignment horizontal="right" vertical="center"/>
    </xf>
    <xf numFmtId="251" fontId="34" fillId="0" borderId="31">
      <alignment horizontal="right" vertical="center"/>
    </xf>
    <xf numFmtId="251" fontId="34" fillId="0" borderId="31">
      <alignment horizontal="right" vertical="center"/>
    </xf>
    <xf numFmtId="251" fontId="34" fillId="0" borderId="31">
      <alignment horizontal="right" vertical="center"/>
    </xf>
    <xf numFmtId="251" fontId="34" fillId="0" borderId="31">
      <alignment horizontal="right" vertical="center"/>
    </xf>
    <xf numFmtId="251" fontId="34"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51" fontId="34" fillId="0" borderId="31">
      <alignment horizontal="right" vertical="center"/>
    </xf>
    <xf numFmtId="251" fontId="34" fillId="0" borderId="31">
      <alignment horizontal="right" vertical="center"/>
    </xf>
    <xf numFmtId="256" fontId="142" fillId="3" borderId="32" applyFont="0" applyFill="0" applyBorder="0"/>
    <xf numFmtId="256" fontId="142" fillId="3" borderId="32" applyFont="0" applyFill="0" applyBorder="0"/>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51" fontId="34" fillId="0" borderId="31">
      <alignment horizontal="right" vertical="center"/>
    </xf>
    <xf numFmtId="251" fontId="34"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56" fontId="142" fillId="3" borderId="32" applyFont="0" applyFill="0" applyBorder="0"/>
    <xf numFmtId="256" fontId="142" fillId="3" borderId="32" applyFont="0" applyFill="0" applyBorder="0"/>
    <xf numFmtId="253" fontId="61" fillId="0" borderId="31">
      <alignment horizontal="right" vertical="center"/>
    </xf>
    <xf numFmtId="253" fontId="61" fillId="0" borderId="31">
      <alignment horizontal="right" vertical="center"/>
    </xf>
    <xf numFmtId="255" fontId="61" fillId="0" borderId="31">
      <alignment horizontal="right" vertical="center"/>
    </xf>
    <xf numFmtId="255" fontId="61" fillId="0" borderId="31">
      <alignment horizontal="right" vertical="center"/>
    </xf>
    <xf numFmtId="255" fontId="61" fillId="0" borderId="31">
      <alignment horizontal="right" vertical="center"/>
    </xf>
    <xf numFmtId="255" fontId="61" fillId="0" borderId="31">
      <alignment horizontal="right" vertical="center"/>
    </xf>
    <xf numFmtId="255" fontId="61" fillId="0" borderId="31">
      <alignment horizontal="right" vertical="center"/>
    </xf>
    <xf numFmtId="255" fontId="61" fillId="0" borderId="31">
      <alignment horizontal="right" vertical="center"/>
    </xf>
    <xf numFmtId="254" fontId="28" fillId="0" borderId="31">
      <alignment horizontal="right" vertical="center"/>
    </xf>
    <xf numFmtId="254" fontId="28" fillId="0" borderId="31">
      <alignment horizontal="right" vertical="center"/>
    </xf>
    <xf numFmtId="254" fontId="28" fillId="0" borderId="31">
      <alignment horizontal="right" vertical="center"/>
    </xf>
    <xf numFmtId="254" fontId="28" fillId="0" borderId="31">
      <alignment horizontal="right" vertical="center"/>
    </xf>
    <xf numFmtId="254" fontId="28" fillId="0" borderId="31">
      <alignment horizontal="right" vertical="center"/>
    </xf>
    <xf numFmtId="254" fontId="28" fillId="0" borderId="31">
      <alignment horizontal="right" vertical="center"/>
    </xf>
    <xf numFmtId="254" fontId="28" fillId="0" borderId="31">
      <alignment horizontal="right" vertical="center"/>
    </xf>
    <xf numFmtId="254" fontId="28" fillId="0" borderId="31">
      <alignment horizontal="right" vertical="center"/>
    </xf>
    <xf numFmtId="254" fontId="28" fillId="0" borderId="31">
      <alignment horizontal="right" vertical="center"/>
    </xf>
    <xf numFmtId="254" fontId="28" fillId="0" borderId="31">
      <alignment horizontal="right" vertical="center"/>
    </xf>
    <xf numFmtId="254" fontId="28" fillId="0" borderId="31">
      <alignment horizontal="right" vertical="center"/>
    </xf>
    <xf numFmtId="254" fontId="28" fillId="0" borderId="31">
      <alignment horizontal="right" vertical="center"/>
    </xf>
    <xf numFmtId="255" fontId="61" fillId="0" borderId="31">
      <alignment horizontal="right" vertical="center"/>
    </xf>
    <xf numFmtId="255" fontId="61" fillId="0" borderId="31">
      <alignment horizontal="right" vertical="center"/>
    </xf>
    <xf numFmtId="255" fontId="61" fillId="0" borderId="31">
      <alignment horizontal="right" vertical="center"/>
    </xf>
    <xf numFmtId="255" fontId="61" fillId="0" borderId="31">
      <alignment horizontal="right" vertical="center"/>
    </xf>
    <xf numFmtId="255" fontId="61" fillId="0" borderId="31">
      <alignment horizontal="right" vertical="center"/>
    </xf>
    <xf numFmtId="255" fontId="61" fillId="0" borderId="31">
      <alignment horizontal="right" vertical="center"/>
    </xf>
    <xf numFmtId="255" fontId="61" fillId="0" borderId="31">
      <alignment horizontal="right" vertical="center"/>
    </xf>
    <xf numFmtId="255" fontId="61" fillId="0" borderId="31">
      <alignment horizontal="right" vertical="center"/>
    </xf>
    <xf numFmtId="255" fontId="61" fillId="0" borderId="31">
      <alignment horizontal="right" vertical="center"/>
    </xf>
    <xf numFmtId="255" fontId="61" fillId="0" borderId="31">
      <alignment horizontal="right" vertical="center"/>
    </xf>
    <xf numFmtId="255" fontId="11" fillId="0" borderId="31">
      <alignment horizontal="right" vertical="center"/>
    </xf>
    <xf numFmtId="255" fontId="11" fillId="0" borderId="31">
      <alignment horizontal="right" vertical="center"/>
    </xf>
    <xf numFmtId="255" fontId="61" fillId="0" borderId="31">
      <alignment horizontal="right" vertical="center"/>
    </xf>
    <xf numFmtId="255" fontId="61" fillId="0" borderId="31">
      <alignment horizontal="right" vertical="center"/>
    </xf>
    <xf numFmtId="255" fontId="61" fillId="0" borderId="31">
      <alignment horizontal="right" vertical="center"/>
    </xf>
    <xf numFmtId="255" fontId="61" fillId="0" borderId="31">
      <alignment horizontal="right" vertical="center"/>
    </xf>
    <xf numFmtId="255" fontId="61" fillId="0" borderId="31">
      <alignment horizontal="right" vertical="center"/>
    </xf>
    <xf numFmtId="255" fontId="61" fillId="0" borderId="31">
      <alignment horizontal="right" vertical="center"/>
    </xf>
    <xf numFmtId="255" fontId="11" fillId="0" borderId="31">
      <alignment horizontal="right" vertical="center"/>
    </xf>
    <xf numFmtId="255" fontId="11" fillId="0" borderId="31">
      <alignment horizontal="right" vertical="center"/>
    </xf>
    <xf numFmtId="255" fontId="61" fillId="0" borderId="31">
      <alignment horizontal="right" vertical="center"/>
    </xf>
    <xf numFmtId="255" fontId="61" fillId="0" borderId="31">
      <alignment horizontal="right" vertical="center"/>
    </xf>
    <xf numFmtId="251" fontId="34" fillId="0" borderId="31">
      <alignment horizontal="right" vertical="center"/>
    </xf>
    <xf numFmtId="251" fontId="34" fillId="0" borderId="31">
      <alignment horizontal="right" vertical="center"/>
    </xf>
    <xf numFmtId="255" fontId="61" fillId="0" borderId="31">
      <alignment horizontal="right" vertical="center"/>
    </xf>
    <xf numFmtId="255" fontId="61" fillId="0" borderId="31">
      <alignment horizontal="right" vertical="center"/>
    </xf>
    <xf numFmtId="255" fontId="61" fillId="0" borderId="31">
      <alignment horizontal="right" vertical="center"/>
    </xf>
    <xf numFmtId="255" fontId="61" fillId="0" borderId="31">
      <alignment horizontal="right" vertical="center"/>
    </xf>
    <xf numFmtId="255" fontId="11" fillId="0" borderId="31">
      <alignment horizontal="right" vertical="center"/>
    </xf>
    <xf numFmtId="255" fontId="11" fillId="0" borderId="31">
      <alignment horizontal="right" vertical="center"/>
    </xf>
    <xf numFmtId="255" fontId="61" fillId="0" borderId="31">
      <alignment horizontal="right" vertical="center"/>
    </xf>
    <xf numFmtId="255" fontId="61" fillId="0" borderId="31">
      <alignment horizontal="right" vertical="center"/>
    </xf>
    <xf numFmtId="254" fontId="28" fillId="0" borderId="31">
      <alignment horizontal="right" vertical="center"/>
    </xf>
    <xf numFmtId="254" fontId="28" fillId="0" borderId="31">
      <alignment horizontal="right" vertical="center"/>
    </xf>
    <xf numFmtId="254" fontId="28" fillId="0" borderId="31">
      <alignment horizontal="right" vertical="center"/>
    </xf>
    <xf numFmtId="254" fontId="28" fillId="0" borderId="31">
      <alignment horizontal="right" vertical="center"/>
    </xf>
    <xf numFmtId="254" fontId="28" fillId="0" borderId="31">
      <alignment horizontal="right" vertical="center"/>
    </xf>
    <xf numFmtId="254" fontId="28" fillId="0" borderId="31">
      <alignment horizontal="right" vertical="center"/>
    </xf>
    <xf numFmtId="254" fontId="28" fillId="0" borderId="31">
      <alignment horizontal="right" vertical="center"/>
    </xf>
    <xf numFmtId="254" fontId="28" fillId="0" borderId="31">
      <alignment horizontal="right" vertical="center"/>
    </xf>
    <xf numFmtId="254" fontId="28" fillId="0" borderId="31">
      <alignment horizontal="right" vertical="center"/>
    </xf>
    <xf numFmtId="254" fontId="28" fillId="0" borderId="31">
      <alignment horizontal="right" vertical="center"/>
    </xf>
    <xf numFmtId="254" fontId="28" fillId="0" borderId="31">
      <alignment horizontal="right" vertical="center"/>
    </xf>
    <xf numFmtId="254" fontId="28" fillId="0" borderId="31">
      <alignment horizontal="right" vertical="center"/>
    </xf>
    <xf numFmtId="253" fontId="11" fillId="0" borderId="31">
      <alignment horizontal="right" vertical="center"/>
    </xf>
    <xf numFmtId="253" fontId="11" fillId="0" borderId="31">
      <alignment horizontal="right" vertical="center"/>
    </xf>
    <xf numFmtId="250" fontId="24" fillId="0" borderId="31">
      <alignment horizontal="right" vertical="center"/>
    </xf>
    <xf numFmtId="250" fontId="24" fillId="0" borderId="31">
      <alignment horizontal="right" vertical="center"/>
    </xf>
    <xf numFmtId="250" fontId="24" fillId="0" borderId="31">
      <alignment horizontal="right" vertical="center"/>
    </xf>
    <xf numFmtId="250" fontId="24" fillId="0" borderId="31">
      <alignment horizontal="right" vertical="center"/>
    </xf>
    <xf numFmtId="250" fontId="24" fillId="0" borderId="31">
      <alignment horizontal="right" vertical="center"/>
    </xf>
    <xf numFmtId="250" fontId="24" fillId="0" borderId="31">
      <alignment horizontal="right" vertical="center"/>
    </xf>
    <xf numFmtId="250" fontId="24" fillId="0" borderId="31">
      <alignment horizontal="right" vertical="center"/>
    </xf>
    <xf numFmtId="250" fontId="24" fillId="0" borderId="31">
      <alignment horizontal="right" vertical="center"/>
    </xf>
    <xf numFmtId="250" fontId="24" fillId="0" borderId="31">
      <alignment horizontal="right" vertical="center"/>
    </xf>
    <xf numFmtId="250" fontId="24" fillId="0" borderId="31">
      <alignment horizontal="right" vertical="center"/>
    </xf>
    <xf numFmtId="250" fontId="24" fillId="0" borderId="31">
      <alignment horizontal="right" vertical="center"/>
    </xf>
    <xf numFmtId="250" fontId="24" fillId="0" borderId="31">
      <alignment horizontal="right" vertical="center"/>
    </xf>
    <xf numFmtId="257" fontId="28" fillId="0" borderId="31">
      <alignment horizontal="right" vertical="center"/>
    </xf>
    <xf numFmtId="257" fontId="28" fillId="0" borderId="31">
      <alignment horizontal="right" vertical="center"/>
    </xf>
    <xf numFmtId="257" fontId="28" fillId="0" borderId="31">
      <alignment horizontal="right" vertical="center"/>
    </xf>
    <xf numFmtId="257" fontId="28" fillId="0" borderId="31">
      <alignment horizontal="right" vertical="center"/>
    </xf>
    <xf numFmtId="257" fontId="28" fillId="0" borderId="31">
      <alignment horizontal="right" vertical="center"/>
    </xf>
    <xf numFmtId="257" fontId="28" fillId="0" borderId="31">
      <alignment horizontal="right" vertical="center"/>
    </xf>
    <xf numFmtId="257" fontId="28" fillId="0" borderId="31">
      <alignment horizontal="right" vertical="center"/>
    </xf>
    <xf numFmtId="257" fontId="28" fillId="0" borderId="31">
      <alignment horizontal="right" vertical="center"/>
    </xf>
    <xf numFmtId="257" fontId="28" fillId="0" borderId="31">
      <alignment horizontal="right" vertical="center"/>
    </xf>
    <xf numFmtId="257" fontId="28" fillId="0" borderId="31">
      <alignment horizontal="right" vertical="center"/>
    </xf>
    <xf numFmtId="257" fontId="28" fillId="0" borderId="31">
      <alignment horizontal="right" vertical="center"/>
    </xf>
    <xf numFmtId="257" fontId="28" fillId="0" borderId="31">
      <alignment horizontal="right" vertical="center"/>
    </xf>
    <xf numFmtId="250" fontId="24" fillId="0" borderId="31">
      <alignment horizontal="right" vertical="center"/>
    </xf>
    <xf numFmtId="250" fontId="24" fillId="0" borderId="31">
      <alignment horizontal="right" vertical="center"/>
    </xf>
    <xf numFmtId="250" fontId="24" fillId="0" borderId="31">
      <alignment horizontal="right" vertical="center"/>
    </xf>
    <xf numFmtId="250" fontId="24" fillId="0" borderId="31">
      <alignment horizontal="right" vertical="center"/>
    </xf>
    <xf numFmtId="250" fontId="24" fillId="0" borderId="31">
      <alignment horizontal="right" vertical="center"/>
    </xf>
    <xf numFmtId="250" fontId="24" fillId="0" borderId="31">
      <alignment horizontal="right" vertical="center"/>
    </xf>
    <xf numFmtId="250" fontId="24" fillId="0" borderId="31">
      <alignment horizontal="right" vertical="center"/>
    </xf>
    <xf numFmtId="250" fontId="24" fillId="0" borderId="31">
      <alignment horizontal="right" vertical="center"/>
    </xf>
    <xf numFmtId="250" fontId="24" fillId="0" borderId="31">
      <alignment horizontal="right" vertical="center"/>
    </xf>
    <xf numFmtId="250" fontId="24" fillId="0" borderId="31">
      <alignment horizontal="right" vertical="center"/>
    </xf>
    <xf numFmtId="250" fontId="24" fillId="0" borderId="31">
      <alignment horizontal="right" vertical="center"/>
    </xf>
    <xf numFmtId="250" fontId="24" fillId="0" borderId="31">
      <alignment horizontal="right" vertical="center"/>
    </xf>
    <xf numFmtId="250" fontId="24" fillId="0" borderId="31">
      <alignment horizontal="right" vertical="center"/>
    </xf>
    <xf numFmtId="250" fontId="24" fillId="0" borderId="31">
      <alignment horizontal="right" vertical="center"/>
    </xf>
    <xf numFmtId="250" fontId="24" fillId="0" borderId="31">
      <alignment horizontal="right" vertical="center"/>
    </xf>
    <xf numFmtId="250" fontId="24" fillId="0" borderId="31">
      <alignment horizontal="right" vertical="center"/>
    </xf>
    <xf numFmtId="250" fontId="24" fillId="0" borderId="31">
      <alignment horizontal="right" vertical="center"/>
    </xf>
    <xf numFmtId="250" fontId="24" fillId="0" borderId="31">
      <alignment horizontal="right" vertical="center"/>
    </xf>
    <xf numFmtId="250" fontId="24" fillId="0" borderId="31">
      <alignment horizontal="right" vertical="center"/>
    </xf>
    <xf numFmtId="250" fontId="24" fillId="0" borderId="31">
      <alignment horizontal="right" vertical="center"/>
    </xf>
    <xf numFmtId="250" fontId="24" fillId="0" borderId="31">
      <alignment horizontal="right" vertical="center"/>
    </xf>
    <xf numFmtId="250" fontId="24" fillId="0" borderId="31">
      <alignment horizontal="right" vertical="center"/>
    </xf>
    <xf numFmtId="250" fontId="24" fillId="0" borderId="31">
      <alignment horizontal="right" vertical="center"/>
    </xf>
    <xf numFmtId="250" fontId="24" fillId="0" borderId="31">
      <alignment horizontal="right" vertical="center"/>
    </xf>
    <xf numFmtId="250" fontId="24" fillId="0" borderId="31">
      <alignment horizontal="right" vertical="center"/>
    </xf>
    <xf numFmtId="250" fontId="24" fillId="0" borderId="31">
      <alignment horizontal="right" vertical="center"/>
    </xf>
    <xf numFmtId="250" fontId="24" fillId="0" borderId="31">
      <alignment horizontal="right" vertical="center"/>
    </xf>
    <xf numFmtId="250" fontId="24" fillId="0" borderId="31">
      <alignment horizontal="right" vertical="center"/>
    </xf>
    <xf numFmtId="250" fontId="24" fillId="0" borderId="31">
      <alignment horizontal="right" vertical="center"/>
    </xf>
    <xf numFmtId="250" fontId="24" fillId="0" borderId="31">
      <alignment horizontal="right" vertical="center"/>
    </xf>
    <xf numFmtId="250" fontId="24" fillId="0" borderId="31">
      <alignment horizontal="right" vertical="center"/>
    </xf>
    <xf numFmtId="250" fontId="24" fillId="0" borderId="31">
      <alignment horizontal="right" vertical="center"/>
    </xf>
    <xf numFmtId="250" fontId="24" fillId="0" borderId="31">
      <alignment horizontal="right" vertical="center"/>
    </xf>
    <xf numFmtId="250" fontId="24" fillId="0" borderId="31">
      <alignment horizontal="right" vertical="center"/>
    </xf>
    <xf numFmtId="250" fontId="24" fillId="0" borderId="31">
      <alignment horizontal="right" vertical="center"/>
    </xf>
    <xf numFmtId="250" fontId="24" fillId="0" borderId="31">
      <alignment horizontal="right" vertical="center"/>
    </xf>
    <xf numFmtId="250" fontId="24" fillId="0" borderId="31">
      <alignment horizontal="right" vertical="center"/>
    </xf>
    <xf numFmtId="250" fontId="24" fillId="0" borderId="31">
      <alignment horizontal="right" vertical="center"/>
    </xf>
    <xf numFmtId="250" fontId="24" fillId="0" borderId="31">
      <alignment horizontal="right" vertical="center"/>
    </xf>
    <xf numFmtId="250" fontId="24" fillId="0" borderId="31">
      <alignment horizontal="right" vertical="center"/>
    </xf>
    <xf numFmtId="250" fontId="24" fillId="0" borderId="31">
      <alignment horizontal="right" vertical="center"/>
    </xf>
    <xf numFmtId="250" fontId="24"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58" fontId="28" fillId="0" borderId="31">
      <alignment horizontal="right" vertical="center"/>
    </xf>
    <xf numFmtId="258" fontId="28" fillId="0" borderId="31">
      <alignment horizontal="right" vertical="center"/>
    </xf>
    <xf numFmtId="258" fontId="28" fillId="0" borderId="31">
      <alignment horizontal="right" vertical="center"/>
    </xf>
    <xf numFmtId="258" fontId="28" fillId="0" borderId="31">
      <alignment horizontal="right" vertical="center"/>
    </xf>
    <xf numFmtId="258" fontId="28" fillId="0" borderId="31">
      <alignment horizontal="right" vertical="center"/>
    </xf>
    <xf numFmtId="258" fontId="28" fillId="0" borderId="31">
      <alignment horizontal="right" vertical="center"/>
    </xf>
    <xf numFmtId="250" fontId="24" fillId="0" borderId="31">
      <alignment horizontal="right" vertical="center"/>
    </xf>
    <xf numFmtId="250" fontId="24" fillId="0" borderId="31">
      <alignment horizontal="right" vertical="center"/>
    </xf>
    <xf numFmtId="250" fontId="24" fillId="0" borderId="31">
      <alignment horizontal="right" vertical="center"/>
    </xf>
    <xf numFmtId="250" fontId="24" fillId="0" borderId="31">
      <alignment horizontal="right" vertical="center"/>
    </xf>
    <xf numFmtId="250" fontId="24" fillId="0" borderId="31">
      <alignment horizontal="right" vertical="center"/>
    </xf>
    <xf numFmtId="250" fontId="24" fillId="0" borderId="31">
      <alignment horizontal="right" vertical="center"/>
    </xf>
    <xf numFmtId="250" fontId="24" fillId="0" borderId="31">
      <alignment horizontal="right" vertical="center"/>
    </xf>
    <xf numFmtId="250" fontId="24" fillId="0" borderId="31">
      <alignment horizontal="right" vertical="center"/>
    </xf>
    <xf numFmtId="250" fontId="24" fillId="0" borderId="31">
      <alignment horizontal="right" vertical="center"/>
    </xf>
    <xf numFmtId="250" fontId="24" fillId="0" borderId="31">
      <alignment horizontal="right" vertical="center"/>
    </xf>
    <xf numFmtId="250" fontId="24" fillId="0" borderId="31">
      <alignment horizontal="right" vertical="center"/>
    </xf>
    <xf numFmtId="250" fontId="24" fillId="0" borderId="31">
      <alignment horizontal="right" vertical="center"/>
    </xf>
    <xf numFmtId="250" fontId="24" fillId="0" borderId="31">
      <alignment horizontal="right" vertical="center"/>
    </xf>
    <xf numFmtId="250" fontId="24" fillId="0" borderId="31">
      <alignment horizontal="right" vertical="center"/>
    </xf>
    <xf numFmtId="250" fontId="24" fillId="0" borderId="31">
      <alignment horizontal="right" vertical="center"/>
    </xf>
    <xf numFmtId="250" fontId="24" fillId="0" borderId="31">
      <alignment horizontal="right" vertical="center"/>
    </xf>
    <xf numFmtId="250" fontId="24" fillId="0" borderId="31">
      <alignment horizontal="right" vertical="center"/>
    </xf>
    <xf numFmtId="250" fontId="24" fillId="0" borderId="31">
      <alignment horizontal="right" vertical="center"/>
    </xf>
    <xf numFmtId="249" fontId="73" fillId="0" borderId="31">
      <alignment horizontal="right" vertical="center"/>
    </xf>
    <xf numFmtId="249" fontId="73" fillId="0" borderId="31">
      <alignment horizontal="right" vertical="center"/>
    </xf>
    <xf numFmtId="250" fontId="24" fillId="0" borderId="31">
      <alignment horizontal="right" vertical="center"/>
    </xf>
    <xf numFmtId="250" fontId="24" fillId="0" borderId="31">
      <alignment horizontal="right" vertical="center"/>
    </xf>
    <xf numFmtId="250" fontId="24" fillId="0" borderId="31">
      <alignment horizontal="right" vertical="center"/>
    </xf>
    <xf numFmtId="250" fontId="24" fillId="0" borderId="31">
      <alignment horizontal="right" vertical="center"/>
    </xf>
    <xf numFmtId="250" fontId="24" fillId="0" borderId="31">
      <alignment horizontal="right" vertical="center"/>
    </xf>
    <xf numFmtId="250" fontId="24" fillId="0" borderId="31">
      <alignment horizontal="right" vertical="center"/>
    </xf>
    <xf numFmtId="251" fontId="34" fillId="0" borderId="31">
      <alignment horizontal="right" vertical="center"/>
    </xf>
    <xf numFmtId="251" fontId="34"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50" fontId="24" fillId="0" borderId="31">
      <alignment horizontal="right" vertical="center"/>
    </xf>
    <xf numFmtId="250" fontId="24" fillId="0" borderId="31">
      <alignment horizontal="right" vertical="center"/>
    </xf>
    <xf numFmtId="250" fontId="24" fillId="0" borderId="31">
      <alignment horizontal="right" vertical="center"/>
    </xf>
    <xf numFmtId="250" fontId="24" fillId="0" borderId="31">
      <alignment horizontal="right" vertical="center"/>
    </xf>
    <xf numFmtId="250" fontId="24" fillId="0" borderId="31">
      <alignment horizontal="right" vertical="center"/>
    </xf>
    <xf numFmtId="250" fontId="24" fillId="0" borderId="31">
      <alignment horizontal="right" vertical="center"/>
    </xf>
    <xf numFmtId="256" fontId="142" fillId="3" borderId="32" applyFont="0" applyFill="0" applyBorder="0"/>
    <xf numFmtId="256" fontId="142" fillId="3" borderId="32" applyFont="0" applyFill="0" applyBorder="0"/>
    <xf numFmtId="242" fontId="28" fillId="0" borderId="31">
      <alignment horizontal="right" vertical="center"/>
    </xf>
    <xf numFmtId="242" fontId="28" fillId="0" borderId="31">
      <alignment horizontal="right" vertical="center"/>
    </xf>
    <xf numFmtId="242" fontId="28" fillId="0" borderId="31">
      <alignment horizontal="right" vertical="center"/>
    </xf>
    <xf numFmtId="242" fontId="28" fillId="0" borderId="31">
      <alignment horizontal="right" vertical="center"/>
    </xf>
    <xf numFmtId="242" fontId="28" fillId="0" borderId="31">
      <alignment horizontal="right" vertical="center"/>
    </xf>
    <xf numFmtId="242" fontId="28" fillId="0" borderId="31">
      <alignment horizontal="right" vertical="center"/>
    </xf>
    <xf numFmtId="239" fontId="141" fillId="0" borderId="31">
      <alignment horizontal="right" vertical="center"/>
    </xf>
    <xf numFmtId="239" fontId="141" fillId="0" borderId="31">
      <alignment horizontal="right" vertical="center"/>
    </xf>
    <xf numFmtId="239" fontId="141" fillId="0" borderId="31">
      <alignment horizontal="right" vertical="center"/>
    </xf>
    <xf numFmtId="239" fontId="141" fillId="0" borderId="31">
      <alignment horizontal="right" vertical="center"/>
    </xf>
    <xf numFmtId="239" fontId="141" fillId="0" borderId="31">
      <alignment horizontal="right" vertical="center"/>
    </xf>
    <xf numFmtId="239" fontId="141" fillId="0" borderId="31">
      <alignment horizontal="right" vertical="center"/>
    </xf>
    <xf numFmtId="239" fontId="141" fillId="0" borderId="31">
      <alignment horizontal="right" vertical="center"/>
    </xf>
    <xf numFmtId="239" fontId="141" fillId="0" borderId="31">
      <alignment horizontal="right" vertical="center"/>
    </xf>
    <xf numFmtId="239" fontId="141" fillId="0" borderId="31">
      <alignment horizontal="right" vertical="center"/>
    </xf>
    <xf numFmtId="239" fontId="141" fillId="0" borderId="31">
      <alignment horizontal="right" vertical="center"/>
    </xf>
    <xf numFmtId="239" fontId="141" fillId="0" borderId="31">
      <alignment horizontal="right" vertical="center"/>
    </xf>
    <xf numFmtId="239" fontId="141"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57" fontId="28" fillId="0" borderId="31">
      <alignment horizontal="right" vertical="center"/>
    </xf>
    <xf numFmtId="257" fontId="28" fillId="0" borderId="31">
      <alignment horizontal="right" vertical="center"/>
    </xf>
    <xf numFmtId="257" fontId="28" fillId="0" borderId="31">
      <alignment horizontal="right" vertical="center"/>
    </xf>
    <xf numFmtId="257" fontId="28" fillId="0" borderId="31">
      <alignment horizontal="right" vertical="center"/>
    </xf>
    <xf numFmtId="257" fontId="28" fillId="0" borderId="31">
      <alignment horizontal="right" vertical="center"/>
    </xf>
    <xf numFmtId="257" fontId="28" fillId="0" borderId="31">
      <alignment horizontal="right" vertical="center"/>
    </xf>
    <xf numFmtId="257" fontId="28" fillId="0" borderId="31">
      <alignment horizontal="right" vertical="center"/>
    </xf>
    <xf numFmtId="257" fontId="28" fillId="0" borderId="31">
      <alignment horizontal="right" vertical="center"/>
    </xf>
    <xf numFmtId="257" fontId="28" fillId="0" borderId="31">
      <alignment horizontal="right" vertical="center"/>
    </xf>
    <xf numFmtId="257" fontId="28" fillId="0" borderId="31">
      <alignment horizontal="right" vertical="center"/>
    </xf>
    <xf numFmtId="257" fontId="28" fillId="0" borderId="31">
      <alignment horizontal="right" vertical="center"/>
    </xf>
    <xf numFmtId="257" fontId="28" fillId="0" borderId="31">
      <alignment horizontal="right" vertical="center"/>
    </xf>
    <xf numFmtId="256" fontId="142" fillId="3" borderId="32" applyFont="0" applyFill="0" applyBorder="0"/>
    <xf numFmtId="256" fontId="142" fillId="3" borderId="32" applyFont="0" applyFill="0" applyBorder="0"/>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59" fontId="143" fillId="0" borderId="31">
      <alignment horizontal="right" vertical="center"/>
    </xf>
    <xf numFmtId="259" fontId="143" fillId="0" borderId="31">
      <alignment horizontal="right" vertical="center"/>
    </xf>
    <xf numFmtId="249" fontId="73" fillId="0" borderId="31">
      <alignment horizontal="right" vertical="center"/>
    </xf>
    <xf numFmtId="249" fontId="73" fillId="0" borderId="31">
      <alignment horizontal="right" vertical="center"/>
    </xf>
    <xf numFmtId="259" fontId="143" fillId="0" borderId="31">
      <alignment horizontal="right" vertical="center"/>
    </xf>
    <xf numFmtId="259" fontId="143" fillId="0" borderId="31">
      <alignment horizontal="right" vertical="center"/>
    </xf>
    <xf numFmtId="259" fontId="143" fillId="0" borderId="31">
      <alignment horizontal="right" vertical="center"/>
    </xf>
    <xf numFmtId="259" fontId="143" fillId="0" borderId="31">
      <alignment horizontal="right" vertical="center"/>
    </xf>
    <xf numFmtId="259" fontId="143" fillId="0" borderId="31">
      <alignment horizontal="right" vertical="center"/>
    </xf>
    <xf numFmtId="259" fontId="143" fillId="0" borderId="31">
      <alignment horizontal="right" vertical="center"/>
    </xf>
    <xf numFmtId="259" fontId="143" fillId="0" borderId="31">
      <alignment horizontal="right" vertical="center"/>
    </xf>
    <xf numFmtId="259" fontId="143" fillId="0" borderId="31">
      <alignment horizontal="right" vertical="center"/>
    </xf>
    <xf numFmtId="259" fontId="143" fillId="0" borderId="31">
      <alignment horizontal="right" vertical="center"/>
    </xf>
    <xf numFmtId="259" fontId="143" fillId="0" borderId="31">
      <alignment horizontal="right" vertical="center"/>
    </xf>
    <xf numFmtId="259" fontId="143" fillId="0" borderId="31">
      <alignment horizontal="right" vertical="center"/>
    </xf>
    <xf numFmtId="259" fontId="143" fillId="0" borderId="31">
      <alignment horizontal="right" vertical="center"/>
    </xf>
    <xf numFmtId="259" fontId="143" fillId="0" borderId="31">
      <alignment horizontal="right" vertical="center"/>
    </xf>
    <xf numFmtId="259" fontId="143" fillId="0" borderId="31">
      <alignment horizontal="right" vertical="center"/>
    </xf>
    <xf numFmtId="259" fontId="143" fillId="0" borderId="31">
      <alignment horizontal="right" vertical="center"/>
    </xf>
    <xf numFmtId="259" fontId="143" fillId="0" borderId="31">
      <alignment horizontal="right" vertical="center"/>
    </xf>
    <xf numFmtId="259" fontId="143" fillId="0" borderId="31">
      <alignment horizontal="right" vertical="center"/>
    </xf>
    <xf numFmtId="259" fontId="143" fillId="0" borderId="31">
      <alignment horizontal="right" vertical="center"/>
    </xf>
    <xf numFmtId="251" fontId="34" fillId="0" borderId="31">
      <alignment horizontal="right" vertical="center"/>
    </xf>
    <xf numFmtId="251" fontId="34" fillId="0" borderId="31">
      <alignment horizontal="right" vertical="center"/>
    </xf>
    <xf numFmtId="249" fontId="73" fillId="0" borderId="31">
      <alignment horizontal="right" vertical="center"/>
    </xf>
    <xf numFmtId="249" fontId="73" fillId="0" borderId="31">
      <alignment horizontal="right" vertical="center"/>
    </xf>
    <xf numFmtId="49" fontId="44" fillId="0" borderId="0" applyFill="0" applyBorder="0" applyAlignment="0"/>
    <xf numFmtId="0" fontId="61" fillId="0" borderId="0" applyFill="0" applyBorder="0" applyAlignment="0"/>
    <xf numFmtId="258" fontId="61" fillId="0" borderId="0" applyFill="0" applyBorder="0" applyAlignment="0"/>
    <xf numFmtId="171" fontId="73" fillId="0" borderId="31">
      <alignment horizontal="center"/>
    </xf>
    <xf numFmtId="171" fontId="73" fillId="0" borderId="31">
      <alignment horizontal="center"/>
    </xf>
    <xf numFmtId="0" fontId="144" fillId="0" borderId="33" applyProtection="0"/>
    <xf numFmtId="0" fontId="73" fillId="0" borderId="0" applyProtection="0"/>
    <xf numFmtId="0" fontId="11" fillId="0" borderId="0" applyProtection="0"/>
    <xf numFmtId="0" fontId="121" fillId="0" borderId="0" applyProtection="0"/>
    <xf numFmtId="260" fontId="145" fillId="0" borderId="0" applyNumberFormat="0" applyFont="0" applyFill="0" applyBorder="0" applyAlignment="0">
      <alignment horizontal="centerContinuous"/>
    </xf>
    <xf numFmtId="0" fontId="144" fillId="0" borderId="34"/>
    <xf numFmtId="0" fontId="73" fillId="0" borderId="0" applyNumberFormat="0" applyFill="0" applyBorder="0" applyAlignment="0" applyProtection="0"/>
    <xf numFmtId="0" fontId="61" fillId="0" borderId="0" applyNumberFormat="0" applyFill="0" applyBorder="0" applyAlignment="0" applyProtection="0"/>
    <xf numFmtId="0" fontId="121" fillId="0" borderId="0" applyNumberFormat="0" applyFill="0" applyBorder="0" applyAlignment="0" applyProtection="0"/>
    <xf numFmtId="0" fontId="52" fillId="0" borderId="4" applyNumberFormat="0" applyBorder="0" applyAlignment="0"/>
    <xf numFmtId="0" fontId="146" fillId="0" borderId="3" applyNumberFormat="0" applyBorder="0" applyAlignment="0">
      <alignment horizontal="center"/>
    </xf>
    <xf numFmtId="0" fontId="146" fillId="0" borderId="3" applyNumberFormat="0" applyBorder="0" applyAlignment="0">
      <alignment horizontal="center"/>
    </xf>
    <xf numFmtId="3" fontId="147" fillId="0" borderId="7" applyNumberFormat="0" applyBorder="0" applyAlignment="0"/>
    <xf numFmtId="0" fontId="148" fillId="0" borderId="4">
      <alignment horizontal="center" vertical="center" wrapText="1"/>
    </xf>
    <xf numFmtId="0" fontId="149" fillId="0" borderId="0">
      <alignment horizontal="center"/>
    </xf>
    <xf numFmtId="40" fontId="96" fillId="0" borderId="0"/>
    <xf numFmtId="3" fontId="150" fillId="0" borderId="0" applyNumberFormat="0" applyFill="0" applyBorder="0" applyAlignment="0" applyProtection="0">
      <alignment horizontal="center" wrapText="1"/>
    </xf>
    <xf numFmtId="0" fontId="151" fillId="0" borderId="35" applyBorder="0" applyAlignment="0">
      <alignment horizontal="center" vertical="center"/>
    </xf>
    <xf numFmtId="0" fontId="151" fillId="0" borderId="35" applyBorder="0" applyAlignment="0">
      <alignment horizontal="center" vertical="center"/>
    </xf>
    <xf numFmtId="0" fontId="152" fillId="0" borderId="0" applyNumberFormat="0" applyFill="0" applyBorder="0" applyAlignment="0" applyProtection="0">
      <alignment horizontal="centerContinuous"/>
    </xf>
    <xf numFmtId="0" fontId="97" fillId="0" borderId="36" applyNumberFormat="0" applyFill="0" applyBorder="0" applyAlignment="0" applyProtection="0">
      <alignment horizontal="center" vertical="center" wrapText="1"/>
    </xf>
    <xf numFmtId="3" fontId="153" fillId="0" borderId="8" applyNumberFormat="0" applyAlignment="0">
      <alignment horizontal="center" vertical="center"/>
    </xf>
    <xf numFmtId="3" fontId="154" fillId="0" borderId="4" applyNumberFormat="0" applyAlignment="0">
      <alignment horizontal="left" wrapText="1"/>
    </xf>
    <xf numFmtId="0" fontId="155" fillId="0" borderId="37" applyNumberFormat="0" applyBorder="0" applyAlignment="0">
      <alignment vertical="center"/>
    </xf>
    <xf numFmtId="0" fontId="156" fillId="0" borderId="38" applyNumberFormat="0" applyAlignment="0">
      <alignment horizontal="center"/>
    </xf>
    <xf numFmtId="0" fontId="157" fillId="0" borderId="39">
      <alignment horizontal="center"/>
    </xf>
    <xf numFmtId="174" fontId="61" fillId="0" borderId="0" applyFont="0" applyFill="0" applyBorder="0" applyAlignment="0" applyProtection="0"/>
    <xf numFmtId="261" fontId="61" fillId="0" borderId="0" applyFont="0" applyFill="0" applyBorder="0" applyAlignment="0" applyProtection="0"/>
    <xf numFmtId="214" fontId="105" fillId="0" borderId="0" applyFont="0" applyFill="0" applyBorder="0" applyAlignment="0" applyProtection="0"/>
    <xf numFmtId="178" fontId="61" fillId="0" borderId="0" applyFont="0" applyFill="0" applyBorder="0" applyAlignment="0" applyProtection="0"/>
    <xf numFmtId="262" fontId="61" fillId="0" borderId="0" applyFont="0" applyFill="0" applyBorder="0" applyAlignment="0" applyProtection="0"/>
    <xf numFmtId="0" fontId="42" fillId="0" borderId="40">
      <alignment horizontal="center"/>
    </xf>
    <xf numFmtId="0" fontId="42" fillId="0" borderId="40">
      <alignment horizontal="center"/>
    </xf>
    <xf numFmtId="258" fontId="73" fillId="0" borderId="0"/>
    <xf numFmtId="263" fontId="73" fillId="0" borderId="25"/>
    <xf numFmtId="263" fontId="73" fillId="0" borderId="25"/>
    <xf numFmtId="0" fontId="158" fillId="0" borderId="0"/>
    <xf numFmtId="0" fontId="158" fillId="0" borderId="0" applyProtection="0"/>
    <xf numFmtId="3" fontId="73" fillId="0" borderId="0" applyNumberFormat="0" applyBorder="0" applyAlignment="0" applyProtection="0">
      <alignment horizontal="centerContinuous"/>
      <protection locked="0"/>
    </xf>
    <xf numFmtId="3" fontId="159" fillId="0" borderId="0">
      <protection locked="0"/>
    </xf>
    <xf numFmtId="0" fontId="158" fillId="0" borderId="0"/>
    <xf numFmtId="0" fontId="158" fillId="0" borderId="0" applyProtection="0"/>
    <xf numFmtId="5" fontId="160" fillId="23" borderId="35">
      <alignment vertical="top"/>
    </xf>
    <xf numFmtId="5" fontId="160" fillId="23" borderId="35">
      <alignment vertical="top"/>
    </xf>
    <xf numFmtId="0" fontId="161" fillId="24" borderId="25">
      <alignment horizontal="left" vertical="center"/>
    </xf>
    <xf numFmtId="0" fontId="161" fillId="24" borderId="25">
      <alignment horizontal="left" vertical="center"/>
    </xf>
    <xf numFmtId="6" fontId="162" fillId="25" borderId="35"/>
    <xf numFmtId="6" fontId="162" fillId="25" borderId="35"/>
    <xf numFmtId="5" fontId="103" fillId="0" borderId="35">
      <alignment horizontal="left" vertical="top"/>
    </xf>
    <xf numFmtId="5" fontId="103" fillId="0" borderId="35">
      <alignment horizontal="left" vertical="top"/>
    </xf>
    <xf numFmtId="0" fontId="163" fillId="26" borderId="0">
      <alignment horizontal="left" vertical="center"/>
    </xf>
    <xf numFmtId="5" fontId="33" fillId="0" borderId="8">
      <alignment horizontal="left" vertical="top"/>
    </xf>
    <xf numFmtId="0" fontId="164" fillId="0" borderId="8">
      <alignment horizontal="left" vertical="center"/>
    </xf>
    <xf numFmtId="0" fontId="11" fillId="0" borderId="0" applyFont="0" applyFill="0" applyBorder="0" applyAlignment="0" applyProtection="0"/>
    <xf numFmtId="0" fontId="11" fillId="0" borderId="0" applyFont="0" applyFill="0" applyBorder="0" applyAlignment="0" applyProtection="0"/>
    <xf numFmtId="42" fontId="29" fillId="0" borderId="0" applyFont="0" applyFill="0" applyBorder="0" applyAlignment="0" applyProtection="0"/>
    <xf numFmtId="264" fontId="11" fillId="0" borderId="0" applyFont="0" applyFill="0" applyBorder="0" applyAlignment="0" applyProtection="0"/>
    <xf numFmtId="42" fontId="91" fillId="0" borderId="0" applyFont="0" applyFill="0" applyBorder="0" applyAlignment="0" applyProtection="0"/>
    <xf numFmtId="44" fontId="91" fillId="0" borderId="0" applyFont="0" applyFill="0" applyBorder="0" applyAlignment="0" applyProtection="0"/>
    <xf numFmtId="0" fontId="165" fillId="0" borderId="0" applyNumberFormat="0" applyFont="0" applyFill="0" applyBorder="0" applyProtection="0">
      <alignment horizontal="center" vertical="center" wrapText="1"/>
    </xf>
    <xf numFmtId="0" fontId="11" fillId="0" borderId="0" applyFont="0" applyFill="0" applyBorder="0" applyAlignment="0" applyProtection="0"/>
    <xf numFmtId="0" fontId="11" fillId="0" borderId="0" applyFont="0" applyFill="0" applyBorder="0" applyAlignment="0" applyProtection="0"/>
    <xf numFmtId="0" fontId="166" fillId="0" borderId="0" applyNumberFormat="0" applyFill="0" applyBorder="0" applyAlignment="0" applyProtection="0"/>
    <xf numFmtId="0" fontId="24" fillId="0" borderId="41" applyFont="0" applyBorder="0" applyAlignment="0">
      <alignment horizontal="center"/>
    </xf>
    <xf numFmtId="0" fontId="24" fillId="0" borderId="41" applyFont="0" applyBorder="0" applyAlignment="0">
      <alignment horizontal="center"/>
    </xf>
    <xf numFmtId="174" fontId="28" fillId="0" borderId="0" applyFont="0" applyFill="0" applyBorder="0" applyAlignment="0" applyProtection="0"/>
    <xf numFmtId="42" fontId="167" fillId="0" borderId="0" applyFont="0" applyFill="0" applyBorder="0" applyAlignment="0" applyProtection="0"/>
    <xf numFmtId="44" fontId="167" fillId="0" borderId="0" applyFont="0" applyFill="0" applyBorder="0" applyAlignment="0" applyProtection="0"/>
    <xf numFmtId="0" fontId="167" fillId="0" borderId="0"/>
    <xf numFmtId="0" fontId="168" fillId="0" borderId="0" applyFont="0" applyFill="0" applyBorder="0" applyAlignment="0" applyProtection="0"/>
    <xf numFmtId="0" fontId="168" fillId="0" borderId="0" applyFont="0" applyFill="0" applyBorder="0" applyAlignment="0" applyProtection="0"/>
    <xf numFmtId="0" fontId="7" fillId="0" borderId="0">
      <alignment vertical="center"/>
    </xf>
    <xf numFmtId="40" fontId="169" fillId="0" borderId="0" applyFont="0" applyFill="0" applyBorder="0" applyAlignment="0" applyProtection="0"/>
    <xf numFmtId="38" fontId="169" fillId="0" borderId="0" applyFont="0" applyFill="0" applyBorder="0" applyAlignment="0" applyProtection="0"/>
    <xf numFmtId="0" fontId="169" fillId="0" borderId="0" applyFont="0" applyFill="0" applyBorder="0" applyAlignment="0" applyProtection="0"/>
    <xf numFmtId="0" fontId="169" fillId="0" borderId="0" applyFont="0" applyFill="0" applyBorder="0" applyAlignment="0" applyProtection="0"/>
    <xf numFmtId="9" fontId="170" fillId="0" borderId="0" applyBorder="0" applyAlignment="0" applyProtection="0"/>
    <xf numFmtId="0" fontId="171" fillId="0" borderId="0"/>
    <xf numFmtId="0" fontId="172" fillId="0" borderId="19"/>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115" fillId="0" borderId="0" applyFont="0" applyFill="0" applyBorder="0" applyAlignment="0" applyProtection="0"/>
    <xf numFmtId="0" fontId="115" fillId="0" borderId="0" applyFont="0" applyFill="0" applyBorder="0" applyAlignment="0" applyProtection="0"/>
    <xf numFmtId="178" fontId="11" fillId="0" borderId="0" applyFont="0" applyFill="0" applyBorder="0" applyAlignment="0" applyProtection="0"/>
    <xf numFmtId="207" fontId="11" fillId="0" borderId="0" applyFont="0" applyFill="0" applyBorder="0" applyAlignment="0" applyProtection="0"/>
    <xf numFmtId="0" fontId="115" fillId="0" borderId="0"/>
    <xf numFmtId="0" fontId="173" fillId="0" borderId="0"/>
    <xf numFmtId="0" fontId="89" fillId="0" borderId="0"/>
    <xf numFmtId="174" fontId="32" fillId="0" borderId="0" applyFont="0" applyFill="0" applyBorder="0" applyAlignment="0" applyProtection="0"/>
    <xf numFmtId="175" fontId="32" fillId="0" borderId="0" applyFont="0" applyFill="0" applyBorder="0" applyAlignment="0" applyProtection="0"/>
    <xf numFmtId="43" fontId="11" fillId="0" borderId="0" applyFont="0" applyFill="0" applyBorder="0" applyAlignment="0" applyProtection="0"/>
    <xf numFmtId="41" fontId="11" fillId="0" borderId="0" applyFont="0" applyFill="0" applyBorder="0" applyAlignment="0" applyProtection="0"/>
    <xf numFmtId="0" fontId="11" fillId="0" borderId="0"/>
    <xf numFmtId="265" fontId="32" fillId="0" borderId="0" applyFont="0" applyFill="0" applyBorder="0" applyAlignment="0" applyProtection="0"/>
    <xf numFmtId="266" fontId="39" fillId="0" borderId="0" applyFont="0" applyFill="0" applyBorder="0" applyAlignment="0" applyProtection="0"/>
    <xf numFmtId="267" fontId="32" fillId="0" borderId="0" applyFont="0" applyFill="0" applyBorder="0" applyAlignment="0" applyProtection="0"/>
    <xf numFmtId="44" fontId="11" fillId="0" borderId="0" applyFont="0" applyFill="0" applyBorder="0" applyAlignment="0" applyProtection="0"/>
    <xf numFmtId="42" fontId="11" fillId="0" borderId="0" applyFont="0" applyFill="0" applyBorder="0" applyAlignment="0" applyProtection="0"/>
    <xf numFmtId="173" fontId="12" fillId="0" borderId="0" applyFont="0" applyFill="0" applyBorder="0" applyAlignment="0" applyProtection="0"/>
    <xf numFmtId="0" fontId="181" fillId="0" borderId="0"/>
  </cellStyleXfs>
  <cellXfs count="301">
    <xf numFmtId="0" fontId="0" fillId="0" borderId="0" xfId="0"/>
    <xf numFmtId="0" fontId="7" fillId="0" borderId="0" xfId="0" applyFont="1" applyFill="1" applyAlignment="1">
      <alignment vertical="center" wrapText="1"/>
    </xf>
    <xf numFmtId="0" fontId="6" fillId="0" borderId="0" xfId="0" applyFont="1" applyFill="1" applyAlignment="1">
      <alignment vertical="center" wrapText="1"/>
    </xf>
    <xf numFmtId="3" fontId="5" fillId="0" borderId="0" xfId="2" applyNumberFormat="1" applyFont="1" applyAlignment="1" applyProtection="1">
      <alignment horizontal="center" vertical="center"/>
      <protection locked="0"/>
    </xf>
    <xf numFmtId="3" fontId="5" fillId="0" borderId="0" xfId="2" applyNumberFormat="1" applyFont="1" applyAlignment="1" applyProtection="1">
      <alignment vertical="center"/>
      <protection locked="0"/>
    </xf>
    <xf numFmtId="3" fontId="5" fillId="0" borderId="0" xfId="2" applyNumberFormat="1" applyFont="1" applyAlignment="1" applyProtection="1">
      <alignment horizontal="right" vertical="center"/>
      <protection locked="0"/>
    </xf>
    <xf numFmtId="3" fontId="5" fillId="0" borderId="0" xfId="3" applyNumberFormat="1" applyFont="1" applyAlignment="1" applyProtection="1">
      <alignment vertical="center"/>
      <protection locked="0"/>
    </xf>
    <xf numFmtId="3" fontId="13" fillId="0" borderId="0" xfId="2" applyNumberFormat="1" applyFont="1" applyProtection="1">
      <protection locked="0"/>
    </xf>
    <xf numFmtId="3" fontId="7" fillId="0" borderId="0" xfId="2" applyNumberFormat="1" applyFont="1" applyAlignment="1" applyProtection="1">
      <alignment vertical="center"/>
      <protection locked="0"/>
    </xf>
    <xf numFmtId="3" fontId="7" fillId="0" borderId="0" xfId="2" applyNumberFormat="1" applyFont="1" applyAlignment="1" applyProtection="1">
      <alignment horizontal="right" vertical="center"/>
      <protection locked="0"/>
    </xf>
    <xf numFmtId="3" fontId="7" fillId="0" borderId="0" xfId="3" applyNumberFormat="1" applyFont="1" applyAlignment="1" applyProtection="1">
      <alignment vertical="center"/>
      <protection locked="0"/>
    </xf>
    <xf numFmtId="3" fontId="15" fillId="0" borderId="0" xfId="2" applyNumberFormat="1" applyFont="1" applyProtection="1">
      <protection locked="0"/>
    </xf>
    <xf numFmtId="3" fontId="13" fillId="0" borderId="0" xfId="2" applyNumberFormat="1" applyFont="1" applyAlignment="1" applyProtection="1">
      <alignment horizontal="center"/>
      <protection locked="0"/>
    </xf>
    <xf numFmtId="3" fontId="16" fillId="0" borderId="0" xfId="2" applyNumberFormat="1" applyFont="1" applyBorder="1" applyProtection="1">
      <protection locked="0"/>
    </xf>
    <xf numFmtId="3" fontId="13" fillId="0" borderId="0" xfId="2" applyNumberFormat="1" applyFont="1" applyAlignment="1" applyProtection="1">
      <alignment horizontal="center" vertical="center" wrapText="1"/>
      <protection locked="0"/>
    </xf>
    <xf numFmtId="3" fontId="22" fillId="0" borderId="3" xfId="2" applyNumberFormat="1" applyFont="1" applyBorder="1" applyAlignment="1" applyProtection="1">
      <alignment horizontal="center" vertical="center" wrapText="1"/>
      <protection locked="0"/>
    </xf>
    <xf numFmtId="3" fontId="22" fillId="0" borderId="3" xfId="2" applyNumberFormat="1" applyFont="1" applyBorder="1" applyProtection="1">
      <protection locked="0"/>
    </xf>
    <xf numFmtId="3" fontId="22" fillId="0" borderId="3" xfId="2" applyNumberFormat="1" applyFont="1" applyBorder="1" applyProtection="1"/>
    <xf numFmtId="3" fontId="22" fillId="0" borderId="0" xfId="2" applyNumberFormat="1" applyFont="1" applyProtection="1">
      <protection locked="0"/>
    </xf>
    <xf numFmtId="3" fontId="22" fillId="0" borderId="4" xfId="2" applyNumberFormat="1" applyFont="1" applyBorder="1" applyAlignment="1" applyProtection="1">
      <alignment horizontal="center" vertical="center" wrapText="1"/>
      <protection locked="0"/>
    </xf>
    <xf numFmtId="3" fontId="22" fillId="0" borderId="4" xfId="2" applyNumberFormat="1" applyFont="1" applyBorder="1" applyProtection="1">
      <protection locked="0"/>
    </xf>
    <xf numFmtId="3" fontId="22" fillId="0" borderId="4" xfId="2" applyNumberFormat="1" applyFont="1" applyBorder="1" applyProtection="1"/>
    <xf numFmtId="3" fontId="22" fillId="0" borderId="5" xfId="2" applyNumberFormat="1" applyFont="1" applyBorder="1" applyAlignment="1" applyProtection="1">
      <alignment horizontal="center" vertical="center" wrapText="1"/>
      <protection locked="0"/>
    </xf>
    <xf numFmtId="3" fontId="22" fillId="0" borderId="5" xfId="2" applyNumberFormat="1" applyFont="1" applyBorder="1" applyProtection="1">
      <protection locked="0"/>
    </xf>
    <xf numFmtId="169" fontId="13" fillId="0" borderId="0" xfId="2" applyNumberFormat="1" applyFont="1" applyProtection="1">
      <protection locked="0"/>
    </xf>
    <xf numFmtId="3" fontId="13" fillId="0" borderId="0" xfId="2" applyNumberFormat="1" applyFont="1" applyProtection="1"/>
    <xf numFmtId="3" fontId="22" fillId="0" borderId="4" xfId="2" applyNumberFormat="1" applyFont="1" applyBorder="1" applyAlignment="1" applyProtection="1">
      <alignment horizontal="left" vertical="center"/>
      <protection locked="0"/>
    </xf>
    <xf numFmtId="3" fontId="22" fillId="0" borderId="4" xfId="2" applyNumberFormat="1" applyFont="1" applyBorder="1" applyAlignment="1" applyProtection="1">
      <alignment horizontal="center"/>
      <protection locked="0"/>
    </xf>
    <xf numFmtId="3" fontId="22" fillId="0" borderId="5" xfId="2" applyNumberFormat="1" applyFont="1" applyBorder="1" applyAlignment="1" applyProtection="1">
      <alignment horizontal="left" vertical="center" wrapText="1"/>
      <protection locked="0"/>
    </xf>
    <xf numFmtId="3" fontId="22" fillId="0" borderId="5" xfId="2" applyNumberFormat="1" applyFont="1" applyBorder="1" applyAlignment="1" applyProtection="1">
      <alignment vertical="center"/>
      <protection locked="0"/>
    </xf>
    <xf numFmtId="3" fontId="22" fillId="0" borderId="5" xfId="2" applyNumberFormat="1" applyFont="1" applyBorder="1" applyAlignment="1" applyProtection="1">
      <alignment horizontal="center" vertical="center"/>
      <protection locked="0"/>
    </xf>
    <xf numFmtId="3" fontId="21" fillId="0" borderId="6" xfId="2" applyNumberFormat="1" applyFont="1" applyBorder="1" applyAlignment="1" applyProtection="1">
      <alignment horizontal="center"/>
      <protection locked="0"/>
    </xf>
    <xf numFmtId="3" fontId="22" fillId="0" borderId="6" xfId="2" applyNumberFormat="1" applyFont="1" applyBorder="1" applyProtection="1">
      <protection locked="0"/>
    </xf>
    <xf numFmtId="3" fontId="22" fillId="0" borderId="6" xfId="2" applyNumberFormat="1" applyFont="1" applyBorder="1" applyAlignment="1" applyProtection="1">
      <alignment horizontal="center"/>
      <protection locked="0"/>
    </xf>
    <xf numFmtId="3" fontId="21" fillId="0" borderId="6" xfId="2" applyNumberFormat="1" applyFont="1" applyBorder="1" applyAlignment="1" applyProtection="1">
      <alignment horizontal="right"/>
    </xf>
    <xf numFmtId="3" fontId="25" fillId="0" borderId="0" xfId="2" applyNumberFormat="1" applyFont="1" applyProtection="1">
      <protection locked="0"/>
    </xf>
    <xf numFmtId="3" fontId="22" fillId="0" borderId="0" xfId="2" applyNumberFormat="1" applyFont="1" applyAlignment="1" applyProtection="1">
      <alignment horizontal="center"/>
      <protection locked="0"/>
    </xf>
    <xf numFmtId="3" fontId="22" fillId="0" borderId="0" xfId="2" applyNumberFormat="1" applyFont="1" applyAlignment="1" applyProtection="1">
      <alignment vertical="center"/>
      <protection locked="0"/>
    </xf>
    <xf numFmtId="3" fontId="22" fillId="0" borderId="0" xfId="2" applyNumberFormat="1" applyFont="1" applyAlignment="1" applyProtection="1">
      <alignment horizontal="center" vertical="center"/>
      <protection locked="0"/>
    </xf>
    <xf numFmtId="3" fontId="21" fillId="0" borderId="0" xfId="2" applyNumberFormat="1" applyFont="1" applyAlignment="1" applyProtection="1">
      <alignment vertical="center"/>
      <protection locked="0"/>
    </xf>
    <xf numFmtId="3" fontId="7" fillId="0" borderId="0" xfId="2" applyNumberFormat="1" applyFont="1" applyProtection="1">
      <protection locked="0"/>
    </xf>
    <xf numFmtId="3" fontId="7" fillId="0" borderId="0" xfId="2" applyNumberFormat="1" applyFont="1" applyAlignment="1" applyProtection="1">
      <alignment horizontal="center" vertical="center" wrapText="1"/>
      <protection locked="0"/>
    </xf>
    <xf numFmtId="3" fontId="5" fillId="0" borderId="0" xfId="2374" applyNumberFormat="1" applyFont="1" applyAlignment="1" applyProtection="1">
      <alignment vertical="center"/>
      <protection locked="0"/>
    </xf>
    <xf numFmtId="3" fontId="7" fillId="0" borderId="0" xfId="2374" applyNumberFormat="1" applyFont="1" applyAlignment="1" applyProtection="1">
      <alignment vertical="center"/>
      <protection locked="0"/>
    </xf>
    <xf numFmtId="3" fontId="22" fillId="0" borderId="25" xfId="2" applyNumberFormat="1" applyFont="1" applyBorder="1" applyAlignment="1" applyProtection="1">
      <alignment horizontal="center" vertical="center" wrapText="1"/>
      <protection locked="0"/>
    </xf>
    <xf numFmtId="3" fontId="22" fillId="0" borderId="25" xfId="2" applyNumberFormat="1" applyFont="1" applyBorder="1" applyProtection="1">
      <protection locked="0"/>
    </xf>
    <xf numFmtId="3" fontId="22" fillId="0" borderId="25" xfId="2" applyNumberFormat="1" applyFont="1" applyBorder="1" applyAlignment="1" applyProtection="1">
      <alignment horizontal="right"/>
      <protection locked="0"/>
    </xf>
    <xf numFmtId="3" fontId="22" fillId="0" borderId="25" xfId="1120" applyNumberFormat="1" applyFont="1" applyBorder="1" applyAlignment="1" applyProtection="1">
      <alignment horizontal="right"/>
      <protection locked="0"/>
    </xf>
    <xf numFmtId="3" fontId="22" fillId="0" borderId="4" xfId="1120" applyNumberFormat="1" applyFont="1" applyBorder="1" applyAlignment="1" applyProtection="1">
      <alignment horizontal="right"/>
    </xf>
    <xf numFmtId="3" fontId="22" fillId="0" borderId="4" xfId="1120" applyNumberFormat="1" applyFont="1" applyBorder="1" applyAlignment="1" applyProtection="1">
      <alignment horizontal="right"/>
      <protection locked="0"/>
    </xf>
    <xf numFmtId="3" fontId="22" fillId="0" borderId="4" xfId="1120" applyNumberFormat="1" applyFont="1" applyBorder="1" applyProtection="1">
      <protection locked="0"/>
    </xf>
    <xf numFmtId="3" fontId="22" fillId="0" borderId="5" xfId="1120" applyNumberFormat="1" applyFont="1" applyBorder="1" applyProtection="1">
      <protection locked="0"/>
    </xf>
    <xf numFmtId="3" fontId="22" fillId="0" borderId="5" xfId="1120" applyNumberFormat="1" applyFont="1" applyBorder="1" applyAlignment="1" applyProtection="1">
      <alignment horizontal="right"/>
      <protection locked="0"/>
    </xf>
    <xf numFmtId="3" fontId="11" fillId="0" borderId="45" xfId="2" applyNumberFormat="1" applyBorder="1" applyAlignment="1" applyProtection="1">
      <alignment horizontal="center" vertical="center" wrapText="1"/>
      <protection locked="0"/>
    </xf>
    <xf numFmtId="3" fontId="21" fillId="0" borderId="25" xfId="2" applyNumberFormat="1" applyFont="1" applyBorder="1" applyAlignment="1" applyProtection="1">
      <alignment horizontal="right"/>
    </xf>
    <xf numFmtId="3" fontId="22" fillId="0" borderId="3" xfId="1120" applyNumberFormat="1" applyFont="1" applyBorder="1" applyProtection="1">
      <protection locked="0"/>
    </xf>
    <xf numFmtId="3" fontId="22" fillId="0" borderId="3" xfId="1120" applyNumberFormat="1" applyFont="1" applyBorder="1" applyAlignment="1" applyProtection="1">
      <alignment horizontal="right"/>
    </xf>
    <xf numFmtId="0" fontId="7" fillId="0" borderId="0" xfId="2" applyFont="1" applyAlignment="1">
      <alignment horizontal="center" vertical="center" wrapText="1"/>
    </xf>
    <xf numFmtId="0" fontId="6" fillId="0" borderId="0" xfId="0" applyFont="1" applyFill="1" applyAlignment="1">
      <alignment horizontal="center" vertical="center" wrapText="1"/>
    </xf>
    <xf numFmtId="3" fontId="6" fillId="0" borderId="0" xfId="0" applyNumberFormat="1" applyFont="1" applyFill="1" applyAlignment="1">
      <alignment horizontal="right" vertical="center" wrapText="1"/>
    </xf>
    <xf numFmtId="0" fontId="9" fillId="0" borderId="1" xfId="0" applyFont="1" applyFill="1" applyBorder="1" applyAlignment="1">
      <alignment horizontal="center" vertical="center" wrapText="1"/>
    </xf>
    <xf numFmtId="0" fontId="9" fillId="0" borderId="0" xfId="0" applyFont="1" applyFill="1" applyAlignment="1">
      <alignment horizontal="center" vertical="center" wrapText="1"/>
    </xf>
    <xf numFmtId="3" fontId="9" fillId="0" borderId="1" xfId="0" applyNumberFormat="1" applyFont="1" applyFill="1" applyBorder="1" applyAlignment="1">
      <alignment horizontal="center" vertical="center" wrapText="1"/>
    </xf>
    <xf numFmtId="0" fontId="0" fillId="0" borderId="0" xfId="0" applyFill="1" applyAlignment="1">
      <alignment horizontal="center" vertical="center" wrapText="1"/>
    </xf>
    <xf numFmtId="0" fontId="1" fillId="0" borderId="1" xfId="0" applyFont="1" applyFill="1" applyBorder="1" applyAlignment="1">
      <alignment horizontal="center" vertical="center" wrapText="1"/>
    </xf>
    <xf numFmtId="0" fontId="1" fillId="0" borderId="0" xfId="0" applyFont="1" applyFill="1" applyAlignment="1">
      <alignment horizontal="center" vertical="center" wrapText="1"/>
    </xf>
    <xf numFmtId="0" fontId="5" fillId="0" borderId="1" xfId="0" applyFont="1" applyFill="1" applyBorder="1" applyAlignment="1">
      <alignment horizontal="center" vertical="center" wrapText="1"/>
    </xf>
    <xf numFmtId="166" fontId="0" fillId="0" borderId="0" xfId="0" applyNumberFormat="1" applyFill="1" applyAlignment="1">
      <alignment horizontal="center" vertical="center" wrapText="1"/>
    </xf>
    <xf numFmtId="0" fontId="5" fillId="0" borderId="0" xfId="2" applyFont="1" applyAlignment="1">
      <alignment horizontal="center" vertical="center" wrapText="1"/>
    </xf>
    <xf numFmtId="0" fontId="5" fillId="0" borderId="0" xfId="2" applyFont="1" applyAlignment="1">
      <alignment vertical="center" wrapText="1"/>
    </xf>
    <xf numFmtId="167" fontId="5" fillId="0" borderId="0" xfId="1047" applyNumberFormat="1" applyFont="1" applyAlignment="1">
      <alignment vertical="center" wrapText="1"/>
    </xf>
    <xf numFmtId="0" fontId="5" fillId="0" borderId="0" xfId="2" applyFont="1" applyAlignment="1">
      <alignment horizontal="right" vertical="center" wrapText="1"/>
    </xf>
    <xf numFmtId="0" fontId="7" fillId="0" borderId="0" xfId="2" applyFont="1" applyAlignment="1">
      <alignment vertical="center" wrapText="1"/>
    </xf>
    <xf numFmtId="0" fontId="7" fillId="0" borderId="0" xfId="2" applyFont="1" applyAlignment="1">
      <alignment horizontal="right" vertical="center" wrapText="1"/>
    </xf>
    <xf numFmtId="167" fontId="7" fillId="0" borderId="0" xfId="1047" applyNumberFormat="1" applyFont="1" applyAlignment="1">
      <alignment vertical="center" wrapText="1"/>
    </xf>
    <xf numFmtId="0" fontId="174" fillId="0" borderId="0" xfId="2" applyFont="1" applyAlignment="1">
      <alignment vertical="center" wrapText="1"/>
    </xf>
    <xf numFmtId="0" fontId="175" fillId="0" borderId="0" xfId="2" applyFont="1" applyAlignment="1">
      <alignment horizontal="right" vertical="center" wrapText="1"/>
    </xf>
    <xf numFmtId="0" fontId="5" fillId="0" borderId="25" xfId="2" applyFont="1" applyBorder="1" applyAlignment="1">
      <alignment horizontal="center" vertical="center" wrapText="1"/>
    </xf>
    <xf numFmtId="0" fontId="7" fillId="0" borderId="25" xfId="2" applyFont="1" applyBorder="1" applyAlignment="1">
      <alignment vertical="center" wrapText="1"/>
    </xf>
    <xf numFmtId="0" fontId="7" fillId="0" borderId="46" xfId="2" applyFont="1" applyBorder="1" applyAlignment="1">
      <alignment vertical="center" wrapText="1"/>
    </xf>
    <xf numFmtId="0" fontId="7" fillId="0" borderId="0" xfId="2" applyFont="1" applyBorder="1" applyAlignment="1">
      <alignment vertical="center" wrapText="1"/>
    </xf>
    <xf numFmtId="3" fontId="7" fillId="0" borderId="0" xfId="2" applyNumberFormat="1" applyFont="1" applyBorder="1" applyAlignment="1">
      <alignment vertical="center" wrapText="1"/>
    </xf>
    <xf numFmtId="3" fontId="7" fillId="0" borderId="0" xfId="1128" applyNumberFormat="1" applyFont="1" applyBorder="1" applyAlignment="1">
      <alignment vertical="center" wrapText="1"/>
    </xf>
    <xf numFmtId="167" fontId="7" fillId="0" borderId="0" xfId="2" applyNumberFormat="1" applyFont="1" applyBorder="1" applyAlignment="1">
      <alignment vertical="center" wrapText="1"/>
    </xf>
    <xf numFmtId="0" fontId="7" fillId="0" borderId="25" xfId="2" applyFont="1" applyBorder="1" applyAlignment="1">
      <alignment horizontal="center" vertical="center" wrapText="1"/>
    </xf>
    <xf numFmtId="0" fontId="177" fillId="0" borderId="0" xfId="2" applyFont="1" applyAlignment="1">
      <alignment horizontal="center" vertical="center" wrapText="1"/>
    </xf>
    <xf numFmtId="0" fontId="96" fillId="0" borderId="0" xfId="2" applyFont="1" applyAlignment="1">
      <alignment horizontal="center" vertical="center" wrapText="1"/>
    </xf>
    <xf numFmtId="0" fontId="96" fillId="0" borderId="0" xfId="2" applyFont="1" applyAlignment="1">
      <alignment vertical="center" wrapText="1"/>
    </xf>
    <xf numFmtId="0" fontId="177" fillId="0" borderId="0" xfId="2" applyFont="1" applyAlignment="1">
      <alignment vertical="center" wrapText="1"/>
    </xf>
    <xf numFmtId="0" fontId="13" fillId="0" borderId="0" xfId="2" applyFont="1" applyAlignment="1">
      <alignment horizontal="center" vertical="center" wrapText="1"/>
    </xf>
    <xf numFmtId="0" fontId="13" fillId="0" borderId="0" xfId="2" applyFont="1" applyAlignment="1">
      <alignment vertical="center" wrapText="1"/>
    </xf>
    <xf numFmtId="3" fontId="5" fillId="0" borderId="25" xfId="2" applyNumberFormat="1" applyFont="1" applyBorder="1" applyAlignment="1">
      <alignment vertical="center" wrapText="1"/>
    </xf>
    <xf numFmtId="3" fontId="7" fillId="0" borderId="25" xfId="2" applyNumberFormat="1" applyFont="1" applyBorder="1" applyAlignment="1">
      <alignment vertical="center" wrapText="1"/>
    </xf>
    <xf numFmtId="3" fontId="5" fillId="0" borderId="6" xfId="2" applyNumberFormat="1" applyFont="1" applyBorder="1" applyAlignment="1">
      <alignment vertical="center" wrapText="1"/>
    </xf>
    <xf numFmtId="166" fontId="13" fillId="0" borderId="0" xfId="2" applyNumberFormat="1" applyFont="1" applyProtection="1">
      <protection locked="0"/>
    </xf>
    <xf numFmtId="268" fontId="13" fillId="0" borderId="0" xfId="2" applyNumberFormat="1" applyFont="1" applyProtection="1"/>
    <xf numFmtId="3" fontId="7" fillId="0" borderId="0" xfId="0" applyNumberFormat="1" applyFont="1" applyFill="1" applyAlignment="1">
      <alignment horizontal="right" vertical="center" wrapText="1"/>
    </xf>
    <xf numFmtId="0" fontId="7" fillId="0" borderId="0" xfId="0" applyFont="1" applyFill="1" applyAlignment="1">
      <alignment horizontal="left" vertical="center" wrapText="1"/>
    </xf>
    <xf numFmtId="0" fontId="7" fillId="0" borderId="0" xfId="0" applyFont="1" applyAlignment="1">
      <alignment vertical="center"/>
    </xf>
    <xf numFmtId="0" fontId="5" fillId="0" borderId="25" xfId="0" applyFont="1" applyBorder="1" applyAlignment="1">
      <alignment horizontal="center" vertical="center" wrapText="1"/>
    </xf>
    <xf numFmtId="0" fontId="5" fillId="0" borderId="25" xfId="0" applyFont="1" applyBorder="1" applyAlignment="1">
      <alignment horizontal="left" vertical="center" wrapText="1"/>
    </xf>
    <xf numFmtId="0" fontId="7" fillId="0" borderId="25" xfId="0" applyFont="1" applyBorder="1" applyAlignment="1">
      <alignment horizontal="center" vertical="center" wrapText="1"/>
    </xf>
    <xf numFmtId="0" fontId="7" fillId="0" borderId="25" xfId="0" applyFont="1" applyBorder="1" applyAlignment="1">
      <alignment horizontal="left" vertical="center" wrapText="1"/>
    </xf>
    <xf numFmtId="0" fontId="7" fillId="0" borderId="0" xfId="0" applyFont="1" applyAlignment="1">
      <alignment horizontal="center" vertical="center" wrapText="1"/>
    </xf>
    <xf numFmtId="169" fontId="22" fillId="0" borderId="0" xfId="2" applyNumberFormat="1" applyFont="1" applyProtection="1">
      <protection locked="0"/>
    </xf>
    <xf numFmtId="3" fontId="22" fillId="0" borderId="0" xfId="2" applyNumberFormat="1" applyFont="1" applyProtection="1"/>
    <xf numFmtId="3" fontId="5" fillId="0" borderId="25" xfId="0" applyNumberFormat="1" applyFont="1" applyBorder="1" applyAlignment="1">
      <alignment horizontal="right" vertical="center" wrapText="1"/>
    </xf>
    <xf numFmtId="0" fontId="5" fillId="27" borderId="25" xfId="0" applyFont="1" applyFill="1" applyBorder="1" applyAlignment="1">
      <alignment horizontal="center" vertical="center" wrapText="1"/>
    </xf>
    <xf numFmtId="3" fontId="7" fillId="0" borderId="25" xfId="0" applyNumberFormat="1" applyFont="1" applyBorder="1" applyAlignment="1">
      <alignment horizontal="right" vertical="center" wrapText="1"/>
    </xf>
    <xf numFmtId="0" fontId="9" fillId="0" borderId="25" xfId="0" applyFont="1" applyBorder="1" applyAlignment="1">
      <alignment horizontal="center" vertical="center" wrapText="1"/>
    </xf>
    <xf numFmtId="166" fontId="6" fillId="0" borderId="0" xfId="0" applyNumberFormat="1" applyFont="1" applyFill="1" applyAlignment="1">
      <alignment vertical="center" wrapText="1"/>
    </xf>
    <xf numFmtId="3" fontId="7" fillId="0" borderId="0" xfId="0" applyNumberFormat="1" applyFont="1" applyFill="1" applyAlignment="1">
      <alignment vertical="center" wrapText="1"/>
    </xf>
    <xf numFmtId="3" fontId="5" fillId="0" borderId="0" xfId="0" applyNumberFormat="1" applyFont="1" applyFill="1" applyAlignment="1">
      <alignment horizontal="center" vertical="center" wrapText="1"/>
    </xf>
    <xf numFmtId="165" fontId="7" fillId="0" borderId="25" xfId="1" applyNumberFormat="1" applyFont="1" applyBorder="1" applyAlignment="1">
      <alignment horizontal="center" vertical="center" wrapText="1"/>
    </xf>
    <xf numFmtId="0" fontId="176" fillId="0" borderId="25" xfId="0" applyFont="1" applyBorder="1" applyAlignment="1">
      <alignment horizontal="center" vertical="center" wrapText="1"/>
    </xf>
    <xf numFmtId="165" fontId="7" fillId="0" borderId="25" xfId="0" applyNumberFormat="1" applyFont="1" applyBorder="1" applyAlignment="1">
      <alignment horizontal="center" vertical="center" wrapText="1"/>
    </xf>
    <xf numFmtId="0" fontId="5" fillId="0" borderId="0" xfId="0" applyFont="1" applyAlignment="1">
      <alignment horizontal="center" vertical="center" wrapText="1"/>
    </xf>
    <xf numFmtId="3" fontId="7" fillId="0" borderId="25" xfId="1" applyNumberFormat="1" applyFont="1" applyBorder="1" applyAlignment="1">
      <alignment horizontal="right" vertical="center" wrapText="1"/>
    </xf>
    <xf numFmtId="3" fontId="7" fillId="0" borderId="25" xfId="1" applyNumberFormat="1" applyFont="1" applyFill="1" applyBorder="1" applyAlignment="1">
      <alignment horizontal="right" vertical="center" wrapText="1"/>
    </xf>
    <xf numFmtId="0" fontId="7" fillId="0" borderId="25" xfId="2" applyFont="1" applyBorder="1" applyAlignment="1">
      <alignment horizontal="left" vertical="center" wrapText="1"/>
    </xf>
    <xf numFmtId="3" fontId="7" fillId="0" borderId="25" xfId="2" applyNumberFormat="1" applyFont="1" applyBorder="1" applyAlignment="1">
      <alignment horizontal="left" vertical="center" wrapText="1"/>
    </xf>
    <xf numFmtId="0" fontId="176" fillId="0" borderId="0" xfId="2" applyFont="1" applyAlignment="1">
      <alignment horizontal="right" vertical="center" wrapText="1"/>
    </xf>
    <xf numFmtId="3" fontId="22" fillId="0" borderId="25" xfId="4" applyNumberFormat="1" applyFont="1" applyBorder="1" applyAlignment="1" applyProtection="1">
      <alignment horizontal="right"/>
      <protection locked="0"/>
    </xf>
    <xf numFmtId="3" fontId="22" fillId="0" borderId="25" xfId="4" applyNumberFormat="1" applyFont="1" applyBorder="1" applyAlignment="1" applyProtection="1">
      <alignment horizontal="right"/>
    </xf>
    <xf numFmtId="3" fontId="22" fillId="0" borderId="25" xfId="2" applyNumberFormat="1" applyFont="1" applyBorder="1" applyProtection="1"/>
    <xf numFmtId="3" fontId="22" fillId="0" borderId="25" xfId="4" applyNumberFormat="1" applyFont="1" applyBorder="1" applyProtection="1">
      <protection locked="0"/>
    </xf>
    <xf numFmtId="3" fontId="11" fillId="0" borderId="25" xfId="2" applyNumberFormat="1" applyBorder="1" applyAlignment="1" applyProtection="1">
      <alignment horizontal="center" vertical="center" wrapText="1"/>
      <protection locked="0"/>
    </xf>
    <xf numFmtId="3" fontId="22" fillId="0" borderId="25" xfId="2" applyNumberFormat="1" applyFont="1" applyBorder="1" applyAlignment="1" applyProtection="1">
      <alignment horizontal="left" vertical="center"/>
      <protection locked="0"/>
    </xf>
    <xf numFmtId="3" fontId="22" fillId="0" borderId="25" xfId="2" applyNumberFormat="1" applyFont="1" applyBorder="1" applyAlignment="1" applyProtection="1">
      <alignment horizontal="center"/>
      <protection locked="0"/>
    </xf>
    <xf numFmtId="3" fontId="22" fillId="0" borderId="25" xfId="2" applyNumberFormat="1" applyFont="1" applyBorder="1" applyAlignment="1" applyProtection="1">
      <alignment horizontal="left" vertical="center" wrapText="1"/>
      <protection locked="0"/>
    </xf>
    <xf numFmtId="3" fontId="22" fillId="0" borderId="25" xfId="2" applyNumberFormat="1" applyFont="1" applyBorder="1" applyAlignment="1" applyProtection="1">
      <alignment vertical="center"/>
      <protection locked="0"/>
    </xf>
    <xf numFmtId="3" fontId="22" fillId="0" borderId="25" xfId="2" applyNumberFormat="1" applyFont="1" applyBorder="1" applyAlignment="1" applyProtection="1">
      <alignment horizontal="center" vertical="center"/>
      <protection locked="0"/>
    </xf>
    <xf numFmtId="3" fontId="21" fillId="0" borderId="25" xfId="2" applyNumberFormat="1" applyFont="1" applyBorder="1" applyAlignment="1" applyProtection="1">
      <alignment horizontal="center"/>
      <protection locked="0"/>
    </xf>
    <xf numFmtId="0" fontId="0" fillId="0" borderId="0" xfId="0" applyFill="1" applyAlignment="1">
      <alignment horizontal="center" vertical="center" wrapText="1"/>
    </xf>
    <xf numFmtId="0" fontId="2" fillId="0" borderId="25" xfId="2375" applyFont="1" applyBorder="1" applyAlignment="1">
      <alignment horizontal="center" vertical="center" wrapText="1"/>
    </xf>
    <xf numFmtId="0" fontId="5" fillId="0" borderId="25" xfId="2375" applyFont="1" applyBorder="1" applyAlignment="1">
      <alignment vertical="center" wrapText="1"/>
    </xf>
    <xf numFmtId="0" fontId="5" fillId="0" borderId="25" xfId="2375" applyFont="1" applyBorder="1" applyAlignment="1">
      <alignment horizontal="center" vertical="center" wrapText="1"/>
    </xf>
    <xf numFmtId="0" fontId="7" fillId="0" borderId="25" xfId="2375" applyFont="1" applyBorder="1" applyAlignment="1">
      <alignment horizontal="center" vertical="center" wrapText="1"/>
    </xf>
    <xf numFmtId="0" fontId="7" fillId="0" borderId="25" xfId="2375" applyFont="1" applyBorder="1" applyAlignment="1">
      <alignment vertical="center" wrapText="1"/>
    </xf>
    <xf numFmtId="0" fontId="7" fillId="0" borderId="0" xfId="0" applyFont="1" applyAlignment="1">
      <alignment vertical="center" wrapText="1"/>
    </xf>
    <xf numFmtId="0" fontId="7" fillId="27" borderId="25" xfId="0" applyFont="1" applyFill="1" applyBorder="1" applyAlignment="1">
      <alignment vertical="center" wrapText="1"/>
    </xf>
    <xf numFmtId="0" fontId="5" fillId="0" borderId="0" xfId="2375" applyFont="1" applyAlignment="1">
      <alignment horizontal="center" vertical="center" wrapText="1"/>
    </xf>
    <xf numFmtId="3" fontId="5" fillId="0" borderId="0" xfId="2375" applyNumberFormat="1" applyFont="1" applyAlignment="1">
      <alignment horizontal="center" vertical="center" wrapText="1"/>
    </xf>
    <xf numFmtId="166" fontId="7" fillId="0" borderId="0" xfId="2375" applyNumberFormat="1" applyFont="1" applyAlignment="1">
      <alignment horizontal="center" vertical="center" wrapText="1"/>
    </xf>
    <xf numFmtId="3" fontId="7" fillId="0" borderId="0" xfId="2375" applyNumberFormat="1" applyFont="1" applyAlignment="1">
      <alignment horizontal="center" vertical="center" wrapText="1"/>
    </xf>
    <xf numFmtId="0" fontId="7" fillId="0" borderId="0" xfId="2375" applyFont="1" applyAlignment="1">
      <alignment horizontal="center" vertical="center" wrapText="1"/>
    </xf>
    <xf numFmtId="0" fontId="5" fillId="2" borderId="25" xfId="2375" applyFont="1" applyFill="1" applyBorder="1" applyAlignment="1">
      <alignment vertical="center" wrapText="1"/>
    </xf>
    <xf numFmtId="0" fontId="5" fillId="2" borderId="25" xfId="2375" applyFont="1" applyFill="1" applyBorder="1" applyAlignment="1">
      <alignment horizontal="center" vertical="center" wrapText="1"/>
    </xf>
    <xf numFmtId="0" fontId="7" fillId="2" borderId="25" xfId="2375" applyFont="1" applyFill="1" applyBorder="1" applyAlignment="1">
      <alignment vertical="center" wrapText="1"/>
    </xf>
    <xf numFmtId="0" fontId="7" fillId="2" borderId="25" xfId="2375" applyFont="1" applyFill="1" applyBorder="1" applyAlignment="1">
      <alignment horizontal="center" vertical="center" wrapText="1"/>
    </xf>
    <xf numFmtId="3" fontId="7" fillId="0" borderId="25" xfId="2375" applyNumberFormat="1" applyFont="1" applyBorder="1" applyAlignment="1">
      <alignment horizontal="right" vertical="center" wrapText="1"/>
    </xf>
    <xf numFmtId="0" fontId="7" fillId="0" borderId="25" xfId="2375" applyFont="1" applyBorder="1" applyAlignment="1">
      <alignment horizontal="left" vertical="center" wrapText="1"/>
    </xf>
    <xf numFmtId="3" fontId="5" fillId="0" borderId="25" xfId="2375" applyNumberFormat="1" applyFont="1" applyBorder="1" applyAlignment="1">
      <alignment horizontal="right" vertical="center" wrapText="1"/>
    </xf>
    <xf numFmtId="0" fontId="9" fillId="0" borderId="25" xfId="0" applyFont="1" applyBorder="1" applyAlignment="1">
      <alignment vertical="center" wrapText="1"/>
    </xf>
    <xf numFmtId="166" fontId="9" fillId="0" borderId="25" xfId="0" applyNumberFormat="1" applyFont="1" applyBorder="1" applyAlignment="1">
      <alignment vertical="center" wrapText="1"/>
    </xf>
    <xf numFmtId="0" fontId="9" fillId="0" borderId="25" xfId="0" applyFont="1" applyBorder="1" applyAlignment="1">
      <alignment horizontal="left" vertical="center" wrapText="1"/>
    </xf>
    <xf numFmtId="0" fontId="9" fillId="0" borderId="0" xfId="0" applyFont="1" applyAlignment="1">
      <alignment vertical="center" wrapText="1"/>
    </xf>
    <xf numFmtId="0" fontId="6" fillId="0" borderId="0" xfId="0" applyFont="1" applyAlignment="1">
      <alignment vertical="center" wrapText="1"/>
    </xf>
    <xf numFmtId="0" fontId="2" fillId="0" borderId="25" xfId="2375" applyFont="1" applyBorder="1" applyAlignment="1">
      <alignment horizontal="justify" vertical="center"/>
    </xf>
    <xf numFmtId="0" fontId="8" fillId="0" borderId="25" xfId="2375" applyFont="1" applyBorder="1" applyAlignment="1">
      <alignment horizontal="center" vertical="center" wrapText="1"/>
    </xf>
    <xf numFmtId="166" fontId="2" fillId="0" borderId="25" xfId="2375" applyNumberFormat="1" applyFont="1" applyBorder="1" applyAlignment="1">
      <alignment horizontal="right" vertical="center" wrapText="1"/>
    </xf>
    <xf numFmtId="0" fontId="2" fillId="0" borderId="0" xfId="2375" applyFont="1" applyAlignment="1">
      <alignment horizontal="center" vertical="center" wrapText="1"/>
    </xf>
    <xf numFmtId="0" fontId="8" fillId="0" borderId="0" xfId="2375" applyFont="1" applyAlignment="1">
      <alignment horizontal="center" vertical="center" wrapText="1"/>
    </xf>
    <xf numFmtId="166" fontId="5" fillId="0" borderId="25" xfId="0" applyNumberFormat="1" applyFont="1" applyBorder="1" applyAlignment="1">
      <alignment horizontal="right" vertical="center" wrapText="1"/>
    </xf>
    <xf numFmtId="0" fontId="9" fillId="0" borderId="0" xfId="0" applyFont="1" applyAlignment="1">
      <alignment horizontal="center" vertical="center" wrapText="1"/>
    </xf>
    <xf numFmtId="0" fontId="7" fillId="0" borderId="0" xfId="0" applyFont="1" applyFill="1" applyAlignment="1">
      <alignment horizontal="center" vertical="center" wrapText="1"/>
    </xf>
    <xf numFmtId="0" fontId="5" fillId="0" borderId="0" xfId="0" applyFont="1" applyFill="1" applyAlignment="1">
      <alignment horizontal="center" vertical="center" wrapText="1"/>
    </xf>
    <xf numFmtId="0" fontId="7" fillId="0" borderId="25" xfId="2" applyFont="1" applyBorder="1" applyAlignment="1">
      <alignment horizontal="center" vertical="center" wrapText="1"/>
    </xf>
    <xf numFmtId="0" fontId="5" fillId="0" borderId="25" xfId="1354" applyFont="1" applyBorder="1" applyAlignment="1">
      <alignment horizontal="left" vertical="center" wrapText="1"/>
    </xf>
    <xf numFmtId="3" fontId="7" fillId="0" borderId="25" xfId="1354" applyNumberFormat="1" applyFont="1" applyBorder="1" applyAlignment="1">
      <alignment horizontal="right" vertical="center" wrapText="1"/>
    </xf>
    <xf numFmtId="167" fontId="7" fillId="0" borderId="25" xfId="1103" quotePrefix="1" applyNumberFormat="1" applyFont="1" applyFill="1" applyBorder="1" applyAlignment="1">
      <alignment horizontal="center" vertical="center" wrapText="1"/>
    </xf>
    <xf numFmtId="0" fontId="7" fillId="0" borderId="25" xfId="0" applyFont="1" applyBorder="1" applyAlignment="1">
      <alignment vertical="center" wrapText="1"/>
    </xf>
    <xf numFmtId="0" fontId="7" fillId="0" borderId="25" xfId="1364" applyFont="1" applyBorder="1" applyAlignment="1">
      <alignment horizontal="left" vertical="center" wrapText="1"/>
    </xf>
    <xf numFmtId="0" fontId="7" fillId="0" borderId="25" xfId="1364" applyFont="1" applyBorder="1" applyAlignment="1">
      <alignment horizontal="center" vertical="center" wrapText="1"/>
    </xf>
    <xf numFmtId="0" fontId="179" fillId="0" borderId="0" xfId="0" applyFont="1" applyFill="1" applyAlignment="1">
      <alignment horizontal="center" vertical="center" wrapText="1"/>
    </xf>
    <xf numFmtId="0" fontId="0" fillId="0" borderId="0" xfId="0" applyFill="1" applyAlignment="1">
      <alignment horizontal="center"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3" fillId="0" borderId="2" xfId="0" applyFont="1" applyFill="1" applyBorder="1" applyAlignment="1">
      <alignment horizontal="right" vertical="center" wrapText="1"/>
    </xf>
    <xf numFmtId="0" fontId="178" fillId="0" borderId="0" xfId="0" applyFont="1" applyFill="1" applyAlignment="1">
      <alignment horizontal="center" vertical="center" wrapText="1"/>
    </xf>
    <xf numFmtId="0" fontId="14" fillId="0" borderId="0" xfId="0" applyFont="1" applyFill="1" applyAlignment="1">
      <alignment horizontal="center" vertical="center" wrapText="1"/>
    </xf>
    <xf numFmtId="0" fontId="7" fillId="0" borderId="0" xfId="0" applyFont="1" applyFill="1" applyAlignment="1">
      <alignment horizontal="center" vertical="center" wrapText="1"/>
    </xf>
    <xf numFmtId="0" fontId="5" fillId="0" borderId="0" xfId="0" applyFont="1" applyFill="1" applyAlignment="1">
      <alignment horizontal="right" vertical="center" wrapText="1"/>
    </xf>
    <xf numFmtId="0" fontId="5" fillId="0" borderId="0" xfId="0" applyFont="1" applyFill="1" applyAlignment="1">
      <alignment horizontal="center" vertical="center" wrapText="1"/>
    </xf>
    <xf numFmtId="0" fontId="176" fillId="0" borderId="0" xfId="0" applyFont="1" applyFill="1" applyAlignment="1">
      <alignment horizontal="center" vertical="center" wrapText="1"/>
    </xf>
    <xf numFmtId="0" fontId="182" fillId="0" borderId="2" xfId="0" applyFont="1" applyFill="1" applyBorder="1" applyAlignment="1">
      <alignment horizontal="center" vertical="center" wrapText="1"/>
    </xf>
    <xf numFmtId="0" fontId="182" fillId="0" borderId="2" xfId="0" applyFont="1" applyFill="1" applyBorder="1" applyAlignment="1">
      <alignment horizontal="right" vertical="center" wrapText="1"/>
    </xf>
    <xf numFmtId="0" fontId="179" fillId="0" borderId="0" xfId="0" applyFont="1" applyFill="1" applyAlignment="1">
      <alignment horizontal="left" vertical="center" wrapText="1"/>
    </xf>
    <xf numFmtId="0" fontId="0" fillId="0" borderId="0" xfId="0" applyFill="1" applyAlignment="1">
      <alignment horizontal="left" vertical="center" wrapText="1"/>
    </xf>
    <xf numFmtId="0" fontId="9" fillId="0" borderId="0" xfId="0" applyFont="1" applyFill="1" applyAlignment="1">
      <alignment horizontal="right" vertical="center" wrapText="1"/>
    </xf>
    <xf numFmtId="0" fontId="9" fillId="0" borderId="0" xfId="0" applyFont="1" applyFill="1" applyAlignment="1">
      <alignment horizontal="center" vertical="center" wrapText="1"/>
    </xf>
    <xf numFmtId="0" fontId="10" fillId="0" borderId="2" xfId="0" applyFont="1" applyFill="1" applyBorder="1" applyAlignment="1">
      <alignment horizontal="right" vertical="center" wrapText="1"/>
    </xf>
    <xf numFmtId="3" fontId="13" fillId="0" borderId="0" xfId="2" applyNumberFormat="1" applyFont="1" applyAlignment="1" applyProtection="1">
      <alignment horizontal="center"/>
      <protection locked="0"/>
    </xf>
    <xf numFmtId="3" fontId="7" fillId="0" borderId="0" xfId="2" applyNumberFormat="1" applyFont="1" applyAlignment="1" applyProtection="1">
      <alignment horizontal="center"/>
      <protection locked="0"/>
    </xf>
    <xf numFmtId="3" fontId="22" fillId="0" borderId="25" xfId="2" applyNumberFormat="1" applyFont="1" applyBorder="1" applyAlignment="1" applyProtection="1">
      <alignment horizontal="center" vertical="center"/>
      <protection locked="0"/>
    </xf>
    <xf numFmtId="3" fontId="26" fillId="0" borderId="0" xfId="2" applyNumberFormat="1" applyFont="1" applyAlignment="1" applyProtection="1">
      <alignment horizontal="center" vertical="center"/>
      <protection locked="0"/>
    </xf>
    <xf numFmtId="3" fontId="21" fillId="0" borderId="0" xfId="2" applyNumberFormat="1" applyFont="1" applyAlignment="1" applyProtection="1">
      <alignment horizontal="center" vertical="center"/>
      <protection locked="0"/>
    </xf>
    <xf numFmtId="3" fontId="22" fillId="0" borderId="25" xfId="2" applyNumberFormat="1" applyFont="1" applyBorder="1" applyAlignment="1" applyProtection="1">
      <alignment horizontal="left" vertical="center" wrapText="1"/>
      <protection locked="0"/>
    </xf>
    <xf numFmtId="3" fontId="22" fillId="0" borderId="25" xfId="2" applyNumberFormat="1" applyFont="1" applyBorder="1" applyAlignment="1" applyProtection="1">
      <alignment horizontal="left" vertical="center"/>
      <protection locked="0"/>
    </xf>
    <xf numFmtId="3" fontId="23" fillId="0" borderId="25" xfId="2" applyNumberFormat="1" applyFont="1" applyBorder="1" applyAlignment="1" applyProtection="1">
      <alignment horizontal="left" vertical="center" wrapText="1"/>
      <protection locked="0"/>
    </xf>
    <xf numFmtId="3" fontId="21" fillId="0" borderId="25" xfId="2" applyNumberFormat="1" applyFont="1" applyBorder="1" applyAlignment="1" applyProtection="1">
      <alignment horizontal="center" vertical="center" wrapText="1"/>
      <protection locked="0"/>
    </xf>
    <xf numFmtId="3" fontId="11" fillId="0" borderId="25" xfId="2" applyNumberFormat="1" applyBorder="1" applyAlignment="1" applyProtection="1">
      <alignment horizontal="center" vertical="center" wrapText="1"/>
      <protection locked="0"/>
    </xf>
    <xf numFmtId="3" fontId="20" fillId="0" borderId="2" xfId="2" applyNumberFormat="1" applyFont="1" applyBorder="1" applyAlignment="1" applyProtection="1">
      <alignment horizontal="right"/>
      <protection locked="0"/>
    </xf>
    <xf numFmtId="3" fontId="17" fillId="0" borderId="25" xfId="2" applyNumberFormat="1" applyFont="1" applyBorder="1" applyAlignment="1" applyProtection="1">
      <alignment horizontal="left" vertical="center" wrapText="1"/>
      <protection locked="0"/>
    </xf>
    <xf numFmtId="3" fontId="19" fillId="0" borderId="0" xfId="2" applyNumberFormat="1" applyFont="1" applyAlignment="1" applyProtection="1">
      <alignment horizontal="center" vertical="center" wrapText="1"/>
      <protection locked="0"/>
    </xf>
    <xf numFmtId="3" fontId="17" fillId="0" borderId="0" xfId="2" applyNumberFormat="1" applyFont="1" applyAlignment="1" applyProtection="1">
      <alignment horizontal="center" vertical="center" wrapText="1"/>
      <protection locked="0"/>
    </xf>
    <xf numFmtId="3" fontId="5" fillId="0" borderId="0" xfId="2" applyNumberFormat="1" applyFont="1" applyAlignment="1" applyProtection="1">
      <alignment horizontal="center" vertical="center"/>
      <protection locked="0"/>
    </xf>
    <xf numFmtId="3" fontId="5" fillId="0" borderId="0" xfId="3" applyNumberFormat="1" applyFont="1" applyAlignment="1" applyProtection="1">
      <alignment horizontal="center" vertical="center"/>
      <protection locked="0"/>
    </xf>
    <xf numFmtId="3" fontId="14" fillId="0" borderId="0" xfId="2" applyNumberFormat="1" applyFont="1" applyAlignment="1" applyProtection="1">
      <alignment horizontal="center" vertical="center"/>
      <protection locked="0"/>
    </xf>
    <xf numFmtId="3" fontId="18" fillId="0" borderId="0" xfId="2" applyNumberFormat="1" applyFont="1" applyAlignment="1" applyProtection="1">
      <alignment horizontal="center" vertical="center" wrapText="1"/>
      <protection locked="0"/>
    </xf>
    <xf numFmtId="0" fontId="5" fillId="0" borderId="0" xfId="2" applyFont="1" applyAlignment="1">
      <alignment horizontal="center" vertical="center" wrapText="1"/>
    </xf>
    <xf numFmtId="0" fontId="7" fillId="0" borderId="25" xfId="2" applyFont="1" applyBorder="1" applyAlignment="1">
      <alignment horizontal="center" vertical="center" wrapText="1"/>
    </xf>
    <xf numFmtId="0" fontId="7" fillId="0" borderId="25" xfId="2" applyFont="1" applyBorder="1" applyAlignment="1">
      <alignment horizontal="left" vertical="center" wrapText="1"/>
    </xf>
    <xf numFmtId="0" fontId="5" fillId="0" borderId="31" xfId="2" applyFont="1" applyBorder="1" applyAlignment="1">
      <alignment horizontal="center" vertical="center" wrapText="1"/>
    </xf>
    <xf numFmtId="0" fontId="5" fillId="0" borderId="30" xfId="2" applyFont="1" applyBorder="1" applyAlignment="1">
      <alignment horizontal="center" vertical="center" wrapText="1"/>
    </xf>
    <xf numFmtId="0" fontId="5" fillId="0" borderId="45" xfId="2" applyFont="1" applyBorder="1" applyAlignment="1">
      <alignment horizontal="center" vertical="center" wrapText="1"/>
    </xf>
    <xf numFmtId="0" fontId="96" fillId="0" borderId="0" xfId="2" applyFont="1" applyAlignment="1">
      <alignment horizontal="center" vertical="center" wrapText="1"/>
    </xf>
    <xf numFmtId="0" fontId="5" fillId="0" borderId="25" xfId="2" applyFont="1" applyBorder="1" applyAlignment="1">
      <alignment horizontal="center" vertical="center" wrapText="1"/>
    </xf>
    <xf numFmtId="0" fontId="5" fillId="0" borderId="25" xfId="2" applyFont="1" applyBorder="1" applyAlignment="1">
      <alignment horizontal="left" vertical="center" wrapText="1"/>
    </xf>
    <xf numFmtId="0" fontId="5" fillId="0" borderId="0" xfId="2" applyFont="1" applyAlignment="1">
      <alignment horizontal="left" vertical="center" wrapText="1"/>
    </xf>
    <xf numFmtId="167" fontId="5" fillId="0" borderId="0" xfId="1047" applyNumberFormat="1" applyFont="1" applyAlignment="1">
      <alignment horizontal="center" vertical="center" wrapText="1"/>
    </xf>
    <xf numFmtId="0" fontId="14" fillId="0" borderId="0" xfId="2" applyFont="1" applyAlignment="1">
      <alignment horizontal="left" vertical="center" wrapText="1"/>
    </xf>
    <xf numFmtId="167" fontId="180" fillId="0" borderId="0" xfId="1047" applyNumberFormat="1" applyFont="1" applyAlignment="1">
      <alignment horizontal="center" vertical="center" wrapText="1"/>
    </xf>
    <xf numFmtId="0" fontId="176" fillId="0" borderId="0" xfId="2" applyFont="1" applyAlignment="1">
      <alignment horizontal="center" vertical="center" wrapText="1"/>
    </xf>
    <xf numFmtId="3" fontId="21" fillId="0" borderId="31" xfId="2" applyNumberFormat="1" applyFont="1" applyBorder="1" applyAlignment="1" applyProtection="1">
      <alignment horizontal="center" vertical="center" wrapText="1"/>
      <protection locked="0"/>
    </xf>
    <xf numFmtId="3" fontId="11" fillId="0" borderId="45" xfId="2" applyNumberFormat="1" applyBorder="1" applyAlignment="1" applyProtection="1">
      <alignment horizontal="center" vertical="center" wrapText="1"/>
      <protection locked="0"/>
    </xf>
    <xf numFmtId="3" fontId="23" fillId="0" borderId="31" xfId="2" applyNumberFormat="1" applyFont="1" applyBorder="1" applyAlignment="1" applyProtection="1">
      <alignment horizontal="left" vertical="center" wrapText="1"/>
      <protection locked="0"/>
    </xf>
    <xf numFmtId="3" fontId="23" fillId="0" borderId="30" xfId="2" applyNumberFormat="1" applyFont="1" applyBorder="1" applyAlignment="1" applyProtection="1">
      <alignment horizontal="left" vertical="center" wrapText="1"/>
      <protection locked="0"/>
    </xf>
    <xf numFmtId="3" fontId="23" fillId="0" borderId="45" xfId="2" applyNumberFormat="1" applyFont="1" applyBorder="1" applyAlignment="1" applyProtection="1">
      <alignment horizontal="left" vertical="center" wrapText="1"/>
      <protection locked="0"/>
    </xf>
    <xf numFmtId="3" fontId="22" fillId="0" borderId="3" xfId="2" applyNumberFormat="1" applyFont="1" applyBorder="1" applyAlignment="1" applyProtection="1">
      <alignment horizontal="left" vertical="center" wrapText="1"/>
      <protection locked="0"/>
    </xf>
    <xf numFmtId="3" fontId="22" fillId="0" borderId="4" xfId="2" applyNumberFormat="1" applyFont="1" applyBorder="1" applyAlignment="1" applyProtection="1">
      <alignment horizontal="left" vertical="center" wrapText="1"/>
      <protection locked="0"/>
    </xf>
    <xf numFmtId="3" fontId="22" fillId="0" borderId="3" xfId="2" applyNumberFormat="1" applyFont="1" applyBorder="1" applyAlignment="1" applyProtection="1">
      <alignment horizontal="left" vertical="center"/>
      <protection locked="0"/>
    </xf>
    <xf numFmtId="3" fontId="22" fillId="0" borderId="4" xfId="2" applyNumberFormat="1" applyFont="1" applyBorder="1" applyAlignment="1" applyProtection="1">
      <alignment horizontal="left" vertical="center"/>
      <protection locked="0"/>
    </xf>
    <xf numFmtId="3" fontId="22" fillId="0" borderId="16" xfId="2" applyNumberFormat="1" applyFont="1" applyBorder="1" applyAlignment="1" applyProtection="1">
      <alignment horizontal="left" vertical="center" wrapText="1"/>
      <protection locked="0"/>
    </xf>
    <xf numFmtId="3" fontId="22" fillId="0" borderId="17" xfId="2" applyNumberFormat="1" applyFont="1" applyBorder="1" applyAlignment="1" applyProtection="1">
      <alignment horizontal="left" vertical="center" wrapText="1"/>
      <protection locked="0"/>
    </xf>
    <xf numFmtId="3" fontId="17" fillId="0" borderId="42" xfId="2" applyNumberFormat="1" applyFont="1" applyBorder="1" applyAlignment="1" applyProtection="1">
      <alignment horizontal="left" vertical="center" wrapText="1"/>
      <protection locked="0"/>
    </xf>
    <xf numFmtId="3" fontId="17" fillId="0" borderId="43" xfId="2" applyNumberFormat="1" applyFont="1" applyBorder="1" applyAlignment="1" applyProtection="1">
      <alignment horizontal="left" vertical="center" wrapText="1"/>
      <protection locked="0"/>
    </xf>
    <xf numFmtId="3" fontId="17" fillId="0" borderId="44" xfId="2" applyNumberFormat="1" applyFont="1" applyBorder="1" applyAlignment="1" applyProtection="1">
      <alignment horizontal="left" vertical="center" wrapText="1"/>
      <protection locked="0"/>
    </xf>
    <xf numFmtId="3" fontId="17" fillId="0" borderId="9" xfId="2" applyNumberFormat="1" applyFont="1" applyBorder="1" applyAlignment="1" applyProtection="1">
      <alignment horizontal="left" vertical="center" wrapText="1"/>
      <protection locked="0"/>
    </xf>
    <xf numFmtId="3" fontId="17" fillId="0" borderId="2" xfId="2" applyNumberFormat="1" applyFont="1" applyBorder="1" applyAlignment="1" applyProtection="1">
      <alignment horizontal="left" vertical="center" wrapText="1"/>
      <protection locked="0"/>
    </xf>
    <xf numFmtId="3" fontId="17" fillId="0" borderId="10" xfId="2" applyNumberFormat="1" applyFont="1" applyBorder="1" applyAlignment="1" applyProtection="1">
      <alignment horizontal="left" vertical="center" wrapText="1"/>
      <protection locked="0"/>
    </xf>
    <xf numFmtId="3" fontId="22" fillId="0" borderId="12" xfId="2" applyNumberFormat="1" applyFont="1" applyBorder="1" applyAlignment="1" applyProtection="1">
      <alignment horizontal="left" vertical="center" wrapText="1"/>
      <protection locked="0"/>
    </xf>
    <xf numFmtId="3" fontId="22" fillId="0" borderId="13" xfId="2" applyNumberFormat="1" applyFont="1" applyBorder="1" applyAlignment="1" applyProtection="1">
      <alignment horizontal="left" vertical="center" wrapText="1"/>
      <protection locked="0"/>
    </xf>
    <xf numFmtId="3" fontId="22" fillId="0" borderId="14" xfId="2" applyNumberFormat="1" applyFont="1" applyBorder="1" applyAlignment="1" applyProtection="1">
      <alignment horizontal="left" vertical="center" wrapText="1"/>
      <protection locked="0"/>
    </xf>
    <xf numFmtId="3" fontId="22" fillId="0" borderId="15" xfId="2" applyNumberFormat="1" applyFont="1" applyBorder="1" applyAlignment="1" applyProtection="1">
      <alignment horizontal="left" vertical="center" wrapText="1"/>
      <protection locked="0"/>
    </xf>
    <xf numFmtId="3" fontId="5" fillId="0" borderId="0" xfId="2374" applyNumberFormat="1" applyFont="1" applyAlignment="1" applyProtection="1">
      <alignment horizontal="center" vertical="center"/>
      <protection locked="0"/>
    </xf>
    <xf numFmtId="3" fontId="14" fillId="0" borderId="0" xfId="2374" applyNumberFormat="1" applyFont="1" applyAlignment="1" applyProtection="1">
      <alignment horizontal="center" vertical="center"/>
      <protection locked="0"/>
    </xf>
    <xf numFmtId="3" fontId="5" fillId="0" borderId="1" xfId="0" applyNumberFormat="1" applyFont="1" applyFill="1" applyBorder="1" applyAlignment="1">
      <alignment horizontal="right" vertical="center" wrapText="1"/>
    </xf>
    <xf numFmtId="3" fontId="7" fillId="0" borderId="25" xfId="1103" quotePrefix="1" applyNumberFormat="1" applyFont="1" applyFill="1" applyBorder="1" applyAlignment="1">
      <alignment horizontal="right" vertical="center" wrapText="1"/>
    </xf>
    <xf numFmtId="3" fontId="7" fillId="2" borderId="25" xfId="1103" quotePrefix="1" applyNumberFormat="1" applyFont="1" applyFill="1" applyBorder="1" applyAlignment="1">
      <alignment horizontal="right" vertical="center" wrapText="1"/>
    </xf>
    <xf numFmtId="0" fontId="7" fillId="0" borderId="0" xfId="2375" applyFont="1" applyBorder="1" applyAlignment="1">
      <alignment horizontal="center" vertical="center" wrapText="1"/>
    </xf>
    <xf numFmtId="0" fontId="7" fillId="0" borderId="0" xfId="2375" applyFont="1" applyBorder="1" applyAlignment="1">
      <alignment vertical="center" wrapText="1"/>
    </xf>
    <xf numFmtId="3" fontId="184" fillId="0" borderId="0" xfId="1354" applyNumberFormat="1" applyFont="1" applyBorder="1" applyAlignment="1">
      <alignment horizontal="right" vertical="center" wrapText="1"/>
    </xf>
    <xf numFmtId="166" fontId="184" fillId="0" borderId="0" xfId="1354" applyNumberFormat="1" applyFont="1" applyBorder="1" applyAlignment="1">
      <alignment horizontal="right" vertical="center" wrapText="1"/>
    </xf>
    <xf numFmtId="167" fontId="184" fillId="0" borderId="0" xfId="1103" quotePrefix="1" applyNumberFormat="1" applyFont="1" applyFill="1" applyBorder="1" applyAlignment="1">
      <alignment horizontal="center" vertical="center" wrapText="1"/>
    </xf>
    <xf numFmtId="0" fontId="6" fillId="0" borderId="0" xfId="0" applyFont="1" applyFill="1" applyBorder="1" applyAlignment="1">
      <alignment horizontal="center" vertical="center" wrapText="1"/>
    </xf>
    <xf numFmtId="0" fontId="6" fillId="0" borderId="0" xfId="0" applyFont="1" applyFill="1" applyBorder="1" applyAlignment="1">
      <alignment horizontal="left" vertical="center" wrapText="1"/>
    </xf>
    <xf numFmtId="3" fontId="6" fillId="0" borderId="0" xfId="0" applyNumberFormat="1" applyFont="1" applyFill="1" applyBorder="1" applyAlignment="1">
      <alignment horizontal="right" vertical="center" wrapText="1"/>
    </xf>
    <xf numFmtId="0" fontId="5" fillId="0" borderId="0" xfId="0" applyFont="1" applyFill="1" applyBorder="1" applyAlignment="1">
      <alignment horizontal="center" vertical="center" wrapText="1"/>
    </xf>
    <xf numFmtId="0" fontId="6" fillId="0" borderId="25" xfId="0" applyFont="1" applyBorder="1" applyAlignment="1">
      <alignment horizontal="center" vertical="center" wrapText="1"/>
    </xf>
    <xf numFmtId="0" fontId="6" fillId="0" borderId="25" xfId="0" applyFont="1" applyBorder="1" applyAlignment="1">
      <alignment vertical="center" wrapText="1"/>
    </xf>
    <xf numFmtId="166" fontId="6" fillId="0" borderId="25" xfId="0" applyNumberFormat="1" applyFont="1" applyBorder="1" applyAlignment="1">
      <alignment horizontal="center" vertical="center" wrapText="1"/>
    </xf>
    <xf numFmtId="166" fontId="184" fillId="0" borderId="25" xfId="1354" applyNumberFormat="1" applyFont="1" applyBorder="1" applyAlignment="1">
      <alignment horizontal="right" vertical="center" wrapText="1"/>
    </xf>
    <xf numFmtId="166" fontId="184" fillId="0" borderId="25" xfId="1103" quotePrefix="1" applyNumberFormat="1" applyFont="1" applyFill="1" applyBorder="1" applyAlignment="1">
      <alignment horizontal="right" vertical="center" wrapText="1"/>
    </xf>
    <xf numFmtId="167" fontId="184" fillId="0" borderId="25" xfId="1103" quotePrefix="1" applyNumberFormat="1" applyFont="1" applyFill="1" applyBorder="1" applyAlignment="1">
      <alignment horizontal="center" vertical="center" wrapText="1"/>
    </xf>
    <xf numFmtId="0" fontId="8" fillId="0" borderId="25" xfId="2375" quotePrefix="1" applyFont="1" applyBorder="1" applyAlignment="1">
      <alignment horizontal="center" vertical="center" wrapText="1"/>
    </xf>
    <xf numFmtId="0" fontId="7" fillId="0" borderId="25" xfId="2375" quotePrefix="1" applyFont="1" applyBorder="1" applyAlignment="1">
      <alignment horizontal="center" vertical="center" wrapText="1"/>
    </xf>
    <xf numFmtId="3" fontId="184" fillId="0" borderId="25" xfId="1354" applyNumberFormat="1" applyFont="1" applyBorder="1" applyAlignment="1">
      <alignment horizontal="right" vertical="center" wrapText="1"/>
    </xf>
    <xf numFmtId="0" fontId="5" fillId="0" borderId="25" xfId="0" applyFont="1" applyBorder="1" applyAlignment="1">
      <alignment vertical="center" wrapText="1"/>
    </xf>
    <xf numFmtId="3" fontId="7" fillId="2" borderId="25" xfId="0" applyNumberFormat="1" applyFont="1" applyFill="1" applyBorder="1" applyAlignment="1">
      <alignment horizontal="center" vertical="center" wrapText="1"/>
    </xf>
    <xf numFmtId="0" fontId="7" fillId="0" borderId="0" xfId="0" applyFont="1" applyAlignment="1">
      <alignment horizontal="left" vertical="center" wrapText="1"/>
    </xf>
    <xf numFmtId="0" fontId="183" fillId="0" borderId="25" xfId="0" applyFont="1" applyBorder="1" applyAlignment="1">
      <alignment horizontal="center" vertical="center" wrapText="1"/>
    </xf>
    <xf numFmtId="165" fontId="183" fillId="0" borderId="25" xfId="1" applyNumberFormat="1" applyFont="1" applyBorder="1" applyAlignment="1">
      <alignment vertical="center" wrapText="1"/>
    </xf>
    <xf numFmtId="0" fontId="176" fillId="0" borderId="0" xfId="0" applyFont="1" applyAlignment="1">
      <alignment horizontal="left" vertical="center" wrapText="1"/>
    </xf>
    <xf numFmtId="271" fontId="7" fillId="0" borderId="25" xfId="1" applyNumberFormat="1" applyFont="1" applyBorder="1" applyAlignment="1">
      <alignment horizontal="center" vertical="center" wrapText="1"/>
    </xf>
    <xf numFmtId="4" fontId="5" fillId="0" borderId="6" xfId="2" applyNumberFormat="1" applyFont="1" applyBorder="1" applyAlignment="1">
      <alignment vertical="center" wrapText="1"/>
    </xf>
    <xf numFmtId="0" fontId="5" fillId="0" borderId="25" xfId="2375" applyFont="1" applyBorder="1" applyAlignment="1">
      <alignment horizontal="justify" vertical="center" wrapText="1"/>
    </xf>
    <xf numFmtId="0" fontId="7" fillId="0" borderId="25" xfId="0" applyFont="1" applyBorder="1" applyAlignment="1">
      <alignment vertical="center"/>
    </xf>
    <xf numFmtId="270" fontId="7" fillId="0" borderId="25" xfId="0" applyNumberFormat="1" applyFont="1" applyBorder="1" applyAlignment="1">
      <alignment horizontal="center" vertical="center" wrapText="1"/>
    </xf>
    <xf numFmtId="270" fontId="5" fillId="0" borderId="25" xfId="1" applyNumberFormat="1" applyFont="1" applyBorder="1" applyAlignment="1">
      <alignment horizontal="center" vertical="center" wrapText="1"/>
    </xf>
    <xf numFmtId="270" fontId="7" fillId="0" borderId="25" xfId="1" applyNumberFormat="1" applyFont="1" applyBorder="1" applyAlignment="1">
      <alignment horizontal="center" vertical="center" wrapText="1"/>
    </xf>
    <xf numFmtId="0" fontId="5" fillId="0" borderId="25" xfId="0" applyFont="1" applyBorder="1" applyAlignment="1">
      <alignment wrapText="1"/>
    </xf>
    <xf numFmtId="3" fontId="7" fillId="0" borderId="25" xfId="0" quotePrefix="1" applyNumberFormat="1" applyFont="1" applyBorder="1" applyAlignment="1">
      <alignment horizontal="right" vertical="center" wrapText="1"/>
    </xf>
    <xf numFmtId="3" fontId="7" fillId="0" borderId="25" xfId="0" applyNumberFormat="1" applyFont="1" applyBorder="1" applyAlignment="1">
      <alignment horizontal="right" vertical="center"/>
    </xf>
    <xf numFmtId="3" fontId="7" fillId="0" borderId="25" xfId="0" applyNumberFormat="1" applyFont="1" applyBorder="1" applyAlignment="1">
      <alignment horizontal="center" vertical="center" wrapText="1"/>
    </xf>
    <xf numFmtId="0" fontId="7" fillId="0" borderId="25" xfId="0" applyFont="1" applyBorder="1" applyAlignment="1">
      <alignment wrapText="1"/>
    </xf>
    <xf numFmtId="0" fontId="5" fillId="0" borderId="25" xfId="0" applyFont="1" applyBorder="1" applyAlignment="1">
      <alignment horizontal="left" wrapText="1"/>
    </xf>
    <xf numFmtId="0" fontId="7" fillId="0" borderId="25" xfId="0" applyFont="1" applyBorder="1" applyAlignment="1">
      <alignment horizontal="center" wrapText="1"/>
    </xf>
    <xf numFmtId="0" fontId="7" fillId="0" borderId="25" xfId="0" applyFont="1" applyBorder="1" applyAlignment="1">
      <alignment horizontal="center" vertical="center"/>
    </xf>
    <xf numFmtId="0" fontId="7" fillId="0" borderId="0" xfId="0" applyFont="1" applyAlignment="1">
      <alignment wrapText="1"/>
    </xf>
    <xf numFmtId="0" fontId="7" fillId="0" borderId="0" xfId="0" applyFont="1"/>
    <xf numFmtId="3" fontId="5" fillId="0" borderId="25" xfId="1" applyNumberFormat="1" applyFont="1" applyBorder="1" applyAlignment="1">
      <alignment horizontal="right" vertical="center" wrapText="1"/>
    </xf>
    <xf numFmtId="0" fontId="5" fillId="0" borderId="25" xfId="1364" applyFont="1" applyBorder="1" applyAlignment="1">
      <alignment vertical="center" wrapText="1"/>
    </xf>
    <xf numFmtId="0" fontId="7" fillId="0" borderId="25" xfId="0" applyFont="1" applyBorder="1"/>
    <xf numFmtId="0" fontId="7" fillId="0" borderId="25" xfId="0" applyFont="1" applyBorder="1" applyAlignment="1">
      <alignment horizontal="center"/>
    </xf>
    <xf numFmtId="0" fontId="5" fillId="0" borderId="25" xfId="1364" applyFont="1" applyBorder="1" applyAlignment="1">
      <alignment wrapText="1"/>
    </xf>
    <xf numFmtId="0" fontId="5" fillId="0" borderId="25" xfId="1364" applyFont="1" applyBorder="1" applyAlignment="1">
      <alignment horizontal="center" vertical="center" wrapText="1"/>
    </xf>
    <xf numFmtId="3" fontId="5" fillId="0" borderId="25" xfId="1364" applyNumberFormat="1" applyFont="1" applyBorder="1" applyAlignment="1">
      <alignment horizontal="right" vertical="center" wrapText="1"/>
    </xf>
    <xf numFmtId="3" fontId="7" fillId="0" borderId="25" xfId="1364" applyNumberFormat="1" applyFont="1" applyBorder="1" applyAlignment="1">
      <alignment horizontal="right" vertical="center" wrapText="1"/>
    </xf>
    <xf numFmtId="167" fontId="7" fillId="0" borderId="25" xfId="1" applyNumberFormat="1" applyFont="1" applyBorder="1" applyAlignment="1">
      <alignment horizontal="center" vertical="center" wrapText="1"/>
    </xf>
    <xf numFmtId="167" fontId="5" fillId="0" borderId="25" xfId="1" applyNumberFormat="1" applyFont="1" applyBorder="1" applyAlignment="1">
      <alignment horizontal="center" vertical="center" wrapText="1"/>
    </xf>
  </cellXfs>
  <cellStyles count="2376">
    <cellStyle name="_x0001_" xfId="5" xr:uid="{00000000-0005-0000-0000-000000000000}"/>
    <cellStyle name="          _x000d__x000a_shell=progman.exe_x000d__x000a_m" xfId="6" xr:uid="{00000000-0005-0000-0000-000001000000}"/>
    <cellStyle name="_x000d__x000a_JournalTemplate=C:\COMFO\CTALK\JOURSTD.TPL_x000d__x000a_LbStateAddress=3 3 0 251 1 89 2 311_x000d__x000a_LbStateJou" xfId="7" xr:uid="{00000000-0005-0000-0000-000002000000}"/>
    <cellStyle name="#,##0" xfId="8" xr:uid="{00000000-0005-0000-0000-000003000000}"/>
    <cellStyle name="#,##0 2" xfId="9" xr:uid="{00000000-0005-0000-0000-000004000000}"/>
    <cellStyle name="." xfId="10" xr:uid="{00000000-0005-0000-0000-000005000000}"/>
    <cellStyle name=". 2" xfId="11" xr:uid="{00000000-0005-0000-0000-000006000000}"/>
    <cellStyle name=".d©y" xfId="12" xr:uid="{00000000-0005-0000-0000-000007000000}"/>
    <cellStyle name="??" xfId="13" xr:uid="{00000000-0005-0000-0000-000008000000}"/>
    <cellStyle name="?? [0.00]_ Att. 1- Cover" xfId="14" xr:uid="{00000000-0005-0000-0000-000009000000}"/>
    <cellStyle name="?? [0]" xfId="15" xr:uid="{00000000-0005-0000-0000-00000A000000}"/>
    <cellStyle name="?_x001d_??%U©÷u&amp;H©÷9_x0008_? s_x000a__x0007__x0001__x0001_" xfId="16" xr:uid="{00000000-0005-0000-0000-00000B000000}"/>
    <cellStyle name="???? [0.00]_      " xfId="17" xr:uid="{00000000-0005-0000-0000-00000C000000}"/>
    <cellStyle name="??????" xfId="18" xr:uid="{00000000-0005-0000-0000-00000D000000}"/>
    <cellStyle name="????_      " xfId="19" xr:uid="{00000000-0005-0000-0000-00000E000000}"/>
    <cellStyle name="???[0]_?? DI" xfId="20" xr:uid="{00000000-0005-0000-0000-00000F000000}"/>
    <cellStyle name="???_?? DI" xfId="21" xr:uid="{00000000-0005-0000-0000-000010000000}"/>
    <cellStyle name="??[0]_BRE" xfId="22" xr:uid="{00000000-0005-0000-0000-000011000000}"/>
    <cellStyle name="??_      " xfId="23" xr:uid="{00000000-0005-0000-0000-000012000000}"/>
    <cellStyle name="??A? [0]_laroux_1_¢¬???¢â? " xfId="24" xr:uid="{00000000-0005-0000-0000-000013000000}"/>
    <cellStyle name="??A?_laroux_1_¢¬???¢â? " xfId="25" xr:uid="{00000000-0005-0000-0000-000014000000}"/>
    <cellStyle name="?_x005f_x001d_??%U©÷u&amp;H©÷9_x005f_x0008_? s_x005f_x000a__x005f_x0007__x005f_x0001__x005f_x0001_" xfId="26" xr:uid="{00000000-0005-0000-0000-000015000000}"/>
    <cellStyle name="?¡±¢¥?_?¨ù??¢´¢¥_¢¬???¢â? " xfId="27" xr:uid="{00000000-0005-0000-0000-000016000000}"/>
    <cellStyle name="?ðÇ%U?&amp;H?_x0008_?s_x000a__x0007__x0001__x0001_" xfId="28" xr:uid="{00000000-0005-0000-0000-000017000000}"/>
    <cellStyle name="?ðÇ%U?&amp;H?_x005f_x0008_?s_x005f_x000a__x005f_x0007__x005f_x0001__x005f_x0001_" xfId="29" xr:uid="{00000000-0005-0000-0000-000018000000}"/>
    <cellStyle name="@ET_Style?.font5" xfId="30" xr:uid="{00000000-0005-0000-0000-000019000000}"/>
    <cellStyle name="[0]_Chi phÝ kh¸c_V" xfId="31" xr:uid="{00000000-0005-0000-0000-00001A000000}"/>
    <cellStyle name="_!1 1 bao cao giao KH ve HTCMT vung TNB   12-12-2011" xfId="32" xr:uid="{00000000-0005-0000-0000-00001B000000}"/>
    <cellStyle name="_x0001__!1 1 bao cao giao KH ve HTCMT vung TNB   12-12-2011" xfId="33" xr:uid="{00000000-0005-0000-0000-00001C000000}"/>
    <cellStyle name="_1 TONG HOP - CA NA" xfId="34" xr:uid="{00000000-0005-0000-0000-00001D000000}"/>
    <cellStyle name="_123_DONG_THANH_Moi" xfId="35" xr:uid="{00000000-0005-0000-0000-00001E000000}"/>
    <cellStyle name="_123_DONG_THANH_Moi_!1 1 bao cao giao KH ve HTCMT vung TNB   12-12-2011" xfId="36" xr:uid="{00000000-0005-0000-0000-00001F000000}"/>
    <cellStyle name="_123_DONG_THANH_Moi_KH TPCP vung TNB (03-1-2012)" xfId="37" xr:uid="{00000000-0005-0000-0000-000020000000}"/>
    <cellStyle name="_Bang Chi tieu (2)" xfId="38" xr:uid="{00000000-0005-0000-0000-000021000000}"/>
    <cellStyle name="_BAO GIA NGAY 24-10-08 (co dam)" xfId="39" xr:uid="{00000000-0005-0000-0000-000022000000}"/>
    <cellStyle name="_BC  NAM 2007" xfId="40" xr:uid="{00000000-0005-0000-0000-000023000000}"/>
    <cellStyle name="_BC CV 6403 BKHĐT" xfId="41" xr:uid="{00000000-0005-0000-0000-000024000000}"/>
    <cellStyle name="_BEN TRE" xfId="42" xr:uid="{00000000-0005-0000-0000-000025000000}"/>
    <cellStyle name="_Bieu mau cong trinh khoi cong moi 3-4" xfId="43" xr:uid="{00000000-0005-0000-0000-000026000000}"/>
    <cellStyle name="_Bieu Tay Nam Bo 25-11" xfId="44" xr:uid="{00000000-0005-0000-0000-000027000000}"/>
    <cellStyle name="_Bieu3ODA" xfId="45" xr:uid="{00000000-0005-0000-0000-000028000000}"/>
    <cellStyle name="_Bieu3ODA_1" xfId="46" xr:uid="{00000000-0005-0000-0000-000029000000}"/>
    <cellStyle name="_Bieu4HTMT" xfId="47" xr:uid="{00000000-0005-0000-0000-00002A000000}"/>
    <cellStyle name="_Bieu4HTMT_!1 1 bao cao giao KH ve HTCMT vung TNB   12-12-2011" xfId="48" xr:uid="{00000000-0005-0000-0000-00002B000000}"/>
    <cellStyle name="_Bieu4HTMT_KH TPCP vung TNB (03-1-2012)" xfId="49" xr:uid="{00000000-0005-0000-0000-00002C000000}"/>
    <cellStyle name="_Book1" xfId="50" xr:uid="{00000000-0005-0000-0000-00002D000000}"/>
    <cellStyle name="_Book1_!1 1 bao cao giao KH ve HTCMT vung TNB   12-12-2011" xfId="51" xr:uid="{00000000-0005-0000-0000-00002E000000}"/>
    <cellStyle name="_Book1_1" xfId="52" xr:uid="{00000000-0005-0000-0000-00002F000000}"/>
    <cellStyle name="_Book1_Bieu3ODA" xfId="53" xr:uid="{00000000-0005-0000-0000-000030000000}"/>
    <cellStyle name="_Book1_Bieu4HTMT" xfId="54" xr:uid="{00000000-0005-0000-0000-000031000000}"/>
    <cellStyle name="_Book1_Bieu4HTMT_!1 1 bao cao giao KH ve HTCMT vung TNB   12-12-2011" xfId="55" xr:uid="{00000000-0005-0000-0000-000032000000}"/>
    <cellStyle name="_Book1_Bieu4HTMT_KH TPCP vung TNB (03-1-2012)" xfId="56" xr:uid="{00000000-0005-0000-0000-000033000000}"/>
    <cellStyle name="_Book1_bo sung von KCH nam 2010 va Du an tre kho khan" xfId="57" xr:uid="{00000000-0005-0000-0000-000034000000}"/>
    <cellStyle name="_Book1_bo sung von KCH nam 2010 va Du an tre kho khan_!1 1 bao cao giao KH ve HTCMT vung TNB   12-12-2011" xfId="58" xr:uid="{00000000-0005-0000-0000-000035000000}"/>
    <cellStyle name="_Book1_bo sung von KCH nam 2010 va Du an tre kho khan_KH TPCP vung TNB (03-1-2012)" xfId="59" xr:uid="{00000000-0005-0000-0000-000036000000}"/>
    <cellStyle name="_Book1_cong hang rao" xfId="60" xr:uid="{00000000-0005-0000-0000-000037000000}"/>
    <cellStyle name="_Book1_cong hang rao_!1 1 bao cao giao KH ve HTCMT vung TNB   12-12-2011" xfId="61" xr:uid="{00000000-0005-0000-0000-000038000000}"/>
    <cellStyle name="_Book1_cong hang rao_KH TPCP vung TNB (03-1-2012)" xfId="62" xr:uid="{00000000-0005-0000-0000-000039000000}"/>
    <cellStyle name="_Book1_danh muc chuan bi dau tu 2011 ngay 07-6-2011" xfId="63" xr:uid="{00000000-0005-0000-0000-00003A000000}"/>
    <cellStyle name="_Book1_danh muc chuan bi dau tu 2011 ngay 07-6-2011_!1 1 bao cao giao KH ve HTCMT vung TNB   12-12-2011" xfId="64" xr:uid="{00000000-0005-0000-0000-00003B000000}"/>
    <cellStyle name="_Book1_danh muc chuan bi dau tu 2011 ngay 07-6-2011_KH TPCP vung TNB (03-1-2012)" xfId="65" xr:uid="{00000000-0005-0000-0000-00003C000000}"/>
    <cellStyle name="_Book1_Danh muc pbo nguon von XSKT, XDCB nam 2009 chuyen qua nam 2010" xfId="66" xr:uid="{00000000-0005-0000-0000-00003D000000}"/>
    <cellStyle name="_Book1_Danh muc pbo nguon von XSKT, XDCB nam 2009 chuyen qua nam 2010_!1 1 bao cao giao KH ve HTCMT vung TNB   12-12-2011" xfId="67" xr:uid="{00000000-0005-0000-0000-00003E000000}"/>
    <cellStyle name="_Book1_Danh muc pbo nguon von XSKT, XDCB nam 2009 chuyen qua nam 2010_KH TPCP vung TNB (03-1-2012)" xfId="68" xr:uid="{00000000-0005-0000-0000-00003F000000}"/>
    <cellStyle name="_Book1_dieu chinh KH 2011 ngay 26-5-2011111" xfId="69" xr:uid="{00000000-0005-0000-0000-000040000000}"/>
    <cellStyle name="_Book1_dieu chinh KH 2011 ngay 26-5-2011111_!1 1 bao cao giao KH ve HTCMT vung TNB   12-12-2011" xfId="70" xr:uid="{00000000-0005-0000-0000-000041000000}"/>
    <cellStyle name="_Book1_dieu chinh KH 2011 ngay 26-5-2011111_KH TPCP vung TNB (03-1-2012)" xfId="71" xr:uid="{00000000-0005-0000-0000-000042000000}"/>
    <cellStyle name="_Book1_DS KCH PHAN BO VON NSDP NAM 2010" xfId="72" xr:uid="{00000000-0005-0000-0000-000043000000}"/>
    <cellStyle name="_Book1_DS KCH PHAN BO VON NSDP NAM 2010_!1 1 bao cao giao KH ve HTCMT vung TNB   12-12-2011" xfId="73" xr:uid="{00000000-0005-0000-0000-000044000000}"/>
    <cellStyle name="_Book1_DS KCH PHAN BO VON NSDP NAM 2010_KH TPCP vung TNB (03-1-2012)" xfId="74" xr:uid="{00000000-0005-0000-0000-000045000000}"/>
    <cellStyle name="_Book1_giao KH 2011 ngay 10-12-2010" xfId="75" xr:uid="{00000000-0005-0000-0000-000046000000}"/>
    <cellStyle name="_Book1_giao KH 2011 ngay 10-12-2010_!1 1 bao cao giao KH ve HTCMT vung TNB   12-12-2011" xfId="76" xr:uid="{00000000-0005-0000-0000-000047000000}"/>
    <cellStyle name="_Book1_giao KH 2011 ngay 10-12-2010_KH TPCP vung TNB (03-1-2012)" xfId="77" xr:uid="{00000000-0005-0000-0000-000048000000}"/>
    <cellStyle name="_Book1_IN" xfId="78" xr:uid="{00000000-0005-0000-0000-000049000000}"/>
    <cellStyle name="_Book1_Kh ql62 (2010) 11-09" xfId="79" xr:uid="{00000000-0005-0000-0000-00004B000000}"/>
    <cellStyle name="_Book1_KH TPCP vung TNB (03-1-2012)" xfId="80" xr:uid="{00000000-0005-0000-0000-00004C000000}"/>
    <cellStyle name="_Book1_Khung 2012" xfId="81" xr:uid="{00000000-0005-0000-0000-00004D000000}"/>
    <cellStyle name="_Book1_kien giang 2" xfId="82" xr:uid="{00000000-0005-0000-0000-00004A000000}"/>
    <cellStyle name="_Book1_phu luc tong ket tinh hinh TH giai doan 03-10 (ngay 30)" xfId="83" xr:uid="{00000000-0005-0000-0000-00004E000000}"/>
    <cellStyle name="_Book1_phu luc tong ket tinh hinh TH giai doan 03-10 (ngay 30)_!1 1 bao cao giao KH ve HTCMT vung TNB   12-12-2011" xfId="84" xr:uid="{00000000-0005-0000-0000-00004F000000}"/>
    <cellStyle name="_Book1_phu luc tong ket tinh hinh TH giai doan 03-10 (ngay 30)_KH TPCP vung TNB (03-1-2012)" xfId="85" xr:uid="{00000000-0005-0000-0000-000050000000}"/>
    <cellStyle name="_C.cong+B.luong-Sanluong" xfId="86" xr:uid="{00000000-0005-0000-0000-000051000000}"/>
    <cellStyle name="_cong hang rao" xfId="87" xr:uid="{00000000-0005-0000-0000-000052000000}"/>
    <cellStyle name="_dien chieu sang" xfId="88" xr:uid="{00000000-0005-0000-0000-000053000000}"/>
    <cellStyle name="_DO-D1500-KHONG CO TRONG DT" xfId="89" xr:uid="{00000000-0005-0000-0000-000054000000}"/>
    <cellStyle name="_Dong Thap" xfId="90" xr:uid="{00000000-0005-0000-0000-000055000000}"/>
    <cellStyle name="_Duyet TK thay đôi" xfId="91" xr:uid="{00000000-0005-0000-0000-000056000000}"/>
    <cellStyle name="_Duyet TK thay đôi_!1 1 bao cao giao KH ve HTCMT vung TNB   12-12-2011" xfId="92" xr:uid="{00000000-0005-0000-0000-000057000000}"/>
    <cellStyle name="_Duyet TK thay đôi_Bieu4HTMT" xfId="93" xr:uid="{00000000-0005-0000-0000-000058000000}"/>
    <cellStyle name="_Duyet TK thay đôi_Bieu4HTMT_!1 1 bao cao giao KH ve HTCMT vung TNB   12-12-2011" xfId="94" xr:uid="{00000000-0005-0000-0000-000059000000}"/>
    <cellStyle name="_Duyet TK thay đôi_Bieu4HTMT_KH TPCP vung TNB (03-1-2012)" xfId="95" xr:uid="{00000000-0005-0000-0000-00005A000000}"/>
    <cellStyle name="_Duyet TK thay đôi_KH TPCP vung TNB (03-1-2012)" xfId="96" xr:uid="{00000000-0005-0000-0000-00005B000000}"/>
    <cellStyle name="_GOITHAUSO2" xfId="97" xr:uid="{00000000-0005-0000-0000-00005C000000}"/>
    <cellStyle name="_GOITHAUSO3" xfId="98" xr:uid="{00000000-0005-0000-0000-00005D000000}"/>
    <cellStyle name="_GOITHAUSO4" xfId="99" xr:uid="{00000000-0005-0000-0000-00005E000000}"/>
    <cellStyle name="_GTGT 2003" xfId="100" xr:uid="{00000000-0005-0000-0000-00005F000000}"/>
    <cellStyle name="_HaHoa_TDT_DienCSang" xfId="101" xr:uid="{00000000-0005-0000-0000-000060000000}"/>
    <cellStyle name="_HaHoa19-5-07" xfId="102" xr:uid="{00000000-0005-0000-0000-000061000000}"/>
    <cellStyle name="_IN" xfId="103" xr:uid="{00000000-0005-0000-0000-000062000000}"/>
    <cellStyle name="_IN_!1 1 bao cao giao KH ve HTCMT vung TNB   12-12-2011" xfId="104" xr:uid="{00000000-0005-0000-0000-000063000000}"/>
    <cellStyle name="_IN_KH TPCP vung TNB (03-1-2012)" xfId="105" xr:uid="{00000000-0005-0000-0000-000064000000}"/>
    <cellStyle name="_KE KHAI THUE GTGT 2004" xfId="106" xr:uid="{00000000-0005-0000-0000-000065000000}"/>
    <cellStyle name="_KE KHAI THUE GTGT 2004_BCTC2004" xfId="107" xr:uid="{00000000-0005-0000-0000-000066000000}"/>
    <cellStyle name="_KH 2012 (TPCP) Bac Lieu (25-12-2011)" xfId="108" xr:uid="{00000000-0005-0000-0000-000009020000}"/>
    <cellStyle name="_Kh ql62 (2010) 11-09" xfId="109" xr:uid="{00000000-0005-0000-0000-00000A020000}"/>
    <cellStyle name="_KH TPCP vung TNB (03-1-2012)" xfId="110" xr:uid="{00000000-0005-0000-0000-00000B020000}"/>
    <cellStyle name="_Khung 2012" xfId="111" xr:uid="{00000000-0005-0000-0000-00000C020000}"/>
    <cellStyle name="_x0001__kien giang 2" xfId="112" xr:uid="{00000000-0005-0000-0000-000067000000}"/>
    <cellStyle name="_KT (2)" xfId="113" xr:uid="{00000000-0005-0000-0000-000068000000}"/>
    <cellStyle name="_KT (2)_1" xfId="114" xr:uid="{00000000-0005-0000-0000-000069000000}"/>
    <cellStyle name="_KT (2)_1_Lora-tungchau" xfId="115" xr:uid="{00000000-0005-0000-0000-00006A000000}"/>
    <cellStyle name="_KT (2)_1_Qt-HT3PQ1(CauKho)" xfId="116" xr:uid="{00000000-0005-0000-0000-00006B000000}"/>
    <cellStyle name="_KT (2)_2" xfId="117" xr:uid="{00000000-0005-0000-0000-00006C000000}"/>
    <cellStyle name="_KT (2)_2_TG-TH" xfId="118" xr:uid="{00000000-0005-0000-0000-00006D000000}"/>
    <cellStyle name="_KT (2)_2_TG-TH_ApGiaVatTu_cayxanh_latgach" xfId="119" xr:uid="{00000000-0005-0000-0000-00006E000000}"/>
    <cellStyle name="_KT (2)_2_TG-TH_BANG TONG HOP TINH HINH THANH QUYET TOAN (MOI I)" xfId="120" xr:uid="{00000000-0005-0000-0000-00006F000000}"/>
    <cellStyle name="_KT (2)_2_TG-TH_BAO GIA NGAY 24-10-08 (co dam)" xfId="121" xr:uid="{00000000-0005-0000-0000-000070000000}"/>
    <cellStyle name="_KT (2)_2_TG-TH_BC  NAM 2007" xfId="122" xr:uid="{00000000-0005-0000-0000-000071000000}"/>
    <cellStyle name="_KT (2)_2_TG-TH_BC CV 6403 BKHĐT" xfId="123" xr:uid="{00000000-0005-0000-0000-000072000000}"/>
    <cellStyle name="_KT (2)_2_TG-TH_BC NQ11-CP - chinh sua lai" xfId="124" xr:uid="{00000000-0005-0000-0000-000073000000}"/>
    <cellStyle name="_KT (2)_2_TG-TH_BC NQ11-CP-Quynh sau bieu so3" xfId="125" xr:uid="{00000000-0005-0000-0000-000074000000}"/>
    <cellStyle name="_KT (2)_2_TG-TH_BC_NQ11-CP_-_Thao_sua_lai" xfId="126" xr:uid="{00000000-0005-0000-0000-000075000000}"/>
    <cellStyle name="_KT (2)_2_TG-TH_Bieu mau cong trinh khoi cong moi 3-4" xfId="127" xr:uid="{00000000-0005-0000-0000-000076000000}"/>
    <cellStyle name="_KT (2)_2_TG-TH_Bieu3ODA" xfId="128" xr:uid="{00000000-0005-0000-0000-000077000000}"/>
    <cellStyle name="_KT (2)_2_TG-TH_Bieu3ODA_1" xfId="129" xr:uid="{00000000-0005-0000-0000-000078000000}"/>
    <cellStyle name="_KT (2)_2_TG-TH_Bieu4HTMT" xfId="130" xr:uid="{00000000-0005-0000-0000-000079000000}"/>
    <cellStyle name="_KT (2)_2_TG-TH_bo sung von KCH nam 2010 va Du an tre kho khan" xfId="131" xr:uid="{00000000-0005-0000-0000-00007A000000}"/>
    <cellStyle name="_KT (2)_2_TG-TH_Book1" xfId="132" xr:uid="{00000000-0005-0000-0000-00007B000000}"/>
    <cellStyle name="_KT (2)_2_TG-TH_Book1_1" xfId="133" xr:uid="{00000000-0005-0000-0000-00007C000000}"/>
    <cellStyle name="_KT (2)_2_TG-TH_Book1_1_BC CV 6403 BKHĐT" xfId="134" xr:uid="{00000000-0005-0000-0000-00007D000000}"/>
    <cellStyle name="_KT (2)_2_TG-TH_Book1_1_Bieu mau cong trinh khoi cong moi 3-4" xfId="135" xr:uid="{00000000-0005-0000-0000-00007E000000}"/>
    <cellStyle name="_KT (2)_2_TG-TH_Book1_1_Bieu3ODA" xfId="136" xr:uid="{00000000-0005-0000-0000-00007F000000}"/>
    <cellStyle name="_KT (2)_2_TG-TH_Book1_1_Bieu4HTMT" xfId="137" xr:uid="{00000000-0005-0000-0000-000080000000}"/>
    <cellStyle name="_KT (2)_2_TG-TH_Book1_1_Book1" xfId="138" xr:uid="{00000000-0005-0000-0000-000081000000}"/>
    <cellStyle name="_KT (2)_2_TG-TH_Book1_1_Luy ke von ung nam 2011 -Thoa gui ngay 12-8-2012" xfId="139" xr:uid="{00000000-0005-0000-0000-000082000000}"/>
    <cellStyle name="_KT (2)_2_TG-TH_Book1_2" xfId="140" xr:uid="{00000000-0005-0000-0000-000083000000}"/>
    <cellStyle name="_KT (2)_2_TG-TH_Book1_2_BC CV 6403 BKHĐT" xfId="141" xr:uid="{00000000-0005-0000-0000-000084000000}"/>
    <cellStyle name="_KT (2)_2_TG-TH_Book1_2_Bieu3ODA" xfId="142" xr:uid="{00000000-0005-0000-0000-000085000000}"/>
    <cellStyle name="_KT (2)_2_TG-TH_Book1_2_Luy ke von ung nam 2011 -Thoa gui ngay 12-8-2012" xfId="143" xr:uid="{00000000-0005-0000-0000-000086000000}"/>
    <cellStyle name="_KT (2)_2_TG-TH_Book1_3" xfId="144" xr:uid="{00000000-0005-0000-0000-000087000000}"/>
    <cellStyle name="_KT (2)_2_TG-TH_Book1_BC CV 6403 BKHĐT" xfId="145" xr:uid="{00000000-0005-0000-0000-000088000000}"/>
    <cellStyle name="_KT (2)_2_TG-TH_Book1_Bieu mau cong trinh khoi cong moi 3-4" xfId="146" xr:uid="{00000000-0005-0000-0000-000089000000}"/>
    <cellStyle name="_KT (2)_2_TG-TH_Book1_Bieu3ODA" xfId="147" xr:uid="{00000000-0005-0000-0000-00008A000000}"/>
    <cellStyle name="_KT (2)_2_TG-TH_Book1_Bieu4HTMT" xfId="148" xr:uid="{00000000-0005-0000-0000-00008B000000}"/>
    <cellStyle name="_KT (2)_2_TG-TH_Book1_bo sung von KCH nam 2010 va Du an tre kho khan" xfId="149" xr:uid="{00000000-0005-0000-0000-00008C000000}"/>
    <cellStyle name="_KT (2)_2_TG-TH_Book1_danh muc chuan bi dau tu 2011 ngay 07-6-2011" xfId="150" xr:uid="{00000000-0005-0000-0000-00008D000000}"/>
    <cellStyle name="_KT (2)_2_TG-TH_Book1_Danh muc pbo nguon von XSKT, XDCB nam 2009 chuyen qua nam 2010" xfId="151" xr:uid="{00000000-0005-0000-0000-00008E000000}"/>
    <cellStyle name="_KT (2)_2_TG-TH_Book1_dieu chinh KH 2011 ngay 26-5-2011111" xfId="152" xr:uid="{00000000-0005-0000-0000-00008F000000}"/>
    <cellStyle name="_KT (2)_2_TG-TH_Book1_DS KCH PHAN BO VON NSDP NAM 2010" xfId="153" xr:uid="{00000000-0005-0000-0000-000090000000}"/>
    <cellStyle name="_KT (2)_2_TG-TH_Book1_giao KH 2011 ngay 10-12-2010" xfId="154" xr:uid="{00000000-0005-0000-0000-000091000000}"/>
    <cellStyle name="_KT (2)_2_TG-TH_Book1_Luy ke von ung nam 2011 -Thoa gui ngay 12-8-2012" xfId="155" xr:uid="{00000000-0005-0000-0000-000092000000}"/>
    <cellStyle name="_KT (2)_2_TG-TH_CAU Khanh Nam(Thi Cong)" xfId="156" xr:uid="{00000000-0005-0000-0000-000093000000}"/>
    <cellStyle name="_KT (2)_2_TG-TH_ChiHuong_ApGia" xfId="157" xr:uid="{00000000-0005-0000-0000-000095000000}"/>
    <cellStyle name="_KT (2)_2_TG-TH_CoCauPhi (version 1)" xfId="158" xr:uid="{00000000-0005-0000-0000-000094000000}"/>
    <cellStyle name="_KT (2)_2_TG-TH_danh muc chuan bi dau tu 2011 ngay 07-6-2011" xfId="159" xr:uid="{00000000-0005-0000-0000-000096000000}"/>
    <cellStyle name="_KT (2)_2_TG-TH_Danh muc pbo nguon von XSKT, XDCB nam 2009 chuyen qua nam 2010" xfId="160" xr:uid="{00000000-0005-0000-0000-000097000000}"/>
    <cellStyle name="_KT (2)_2_TG-TH_DAU NOI PL-CL TAI PHU LAMHC" xfId="161" xr:uid="{00000000-0005-0000-0000-000098000000}"/>
    <cellStyle name="_KT (2)_2_TG-TH_dieu chinh KH 2011 ngay 26-5-2011111" xfId="162" xr:uid="{00000000-0005-0000-0000-000099000000}"/>
    <cellStyle name="_KT (2)_2_TG-TH_DS KCH PHAN BO VON NSDP NAM 2010" xfId="163" xr:uid="{00000000-0005-0000-0000-00009A000000}"/>
    <cellStyle name="_KT (2)_2_TG-TH_DU TRU VAT TU" xfId="164" xr:uid="{00000000-0005-0000-0000-00009B000000}"/>
    <cellStyle name="_KT (2)_2_TG-TH_giao KH 2011 ngay 10-12-2010" xfId="165" xr:uid="{00000000-0005-0000-0000-00009D000000}"/>
    <cellStyle name="_KT (2)_2_TG-TH_GTGT 2003" xfId="166" xr:uid="{00000000-0005-0000-0000-00009C000000}"/>
    <cellStyle name="_KT (2)_2_TG-TH_KE KHAI THUE GTGT 2004" xfId="167" xr:uid="{00000000-0005-0000-0000-00009E000000}"/>
    <cellStyle name="_KT (2)_2_TG-TH_KE KHAI THUE GTGT 2004_BCTC2004" xfId="168" xr:uid="{00000000-0005-0000-0000-00009F000000}"/>
    <cellStyle name="_KT (2)_2_TG-TH_KH TPCP vung TNB (03-1-2012)" xfId="169" xr:uid="{00000000-0005-0000-0000-0000A1000000}"/>
    <cellStyle name="_KT (2)_2_TG-TH_kien giang 2" xfId="170" xr:uid="{00000000-0005-0000-0000-0000A0000000}"/>
    <cellStyle name="_KT (2)_2_TG-TH_Lora-tungchau" xfId="171" xr:uid="{00000000-0005-0000-0000-0000A2000000}"/>
    <cellStyle name="_KT (2)_2_TG-TH_Luy ke von ung nam 2011 -Thoa gui ngay 12-8-2012" xfId="172" xr:uid="{00000000-0005-0000-0000-0000A3000000}"/>
    <cellStyle name="_KT (2)_2_TG-TH_NhanCong" xfId="173" xr:uid="{00000000-0005-0000-0000-0000A5000000}"/>
    <cellStyle name="_KT (2)_2_TG-TH_N-X-T-04" xfId="174" xr:uid="{00000000-0005-0000-0000-0000A4000000}"/>
    <cellStyle name="_KT (2)_2_TG-TH_phu luc tong ket tinh hinh TH giai doan 03-10 (ngay 30)" xfId="175" xr:uid="{00000000-0005-0000-0000-0000A6000000}"/>
    <cellStyle name="_KT (2)_2_TG-TH_Qt-HT3PQ1(CauKho)" xfId="176" xr:uid="{00000000-0005-0000-0000-0000A7000000}"/>
    <cellStyle name="_KT (2)_2_TG-TH_Sheet1" xfId="177" xr:uid="{00000000-0005-0000-0000-0000A8000000}"/>
    <cellStyle name="_KT (2)_2_TG-TH_TK152-04" xfId="178" xr:uid="{00000000-0005-0000-0000-0000A9000000}"/>
    <cellStyle name="_KT (2)_2_TG-TH_ÿÿÿÿÿ" xfId="179" xr:uid="{00000000-0005-0000-0000-0000AA000000}"/>
    <cellStyle name="_KT (2)_2_TG-TH_ÿÿÿÿÿ_Bieu mau cong trinh khoi cong moi 3-4" xfId="180" xr:uid="{00000000-0005-0000-0000-0000AB000000}"/>
    <cellStyle name="_KT (2)_2_TG-TH_ÿÿÿÿÿ_Bieu3ODA" xfId="181" xr:uid="{00000000-0005-0000-0000-0000AC000000}"/>
    <cellStyle name="_KT (2)_2_TG-TH_ÿÿÿÿÿ_Bieu4HTMT" xfId="182" xr:uid="{00000000-0005-0000-0000-0000AD000000}"/>
    <cellStyle name="_KT (2)_2_TG-TH_ÿÿÿÿÿ_KH TPCP vung TNB (03-1-2012)" xfId="183" xr:uid="{00000000-0005-0000-0000-0000AF000000}"/>
    <cellStyle name="_KT (2)_2_TG-TH_ÿÿÿÿÿ_kien giang 2" xfId="184" xr:uid="{00000000-0005-0000-0000-0000AE000000}"/>
    <cellStyle name="_KT (2)_3" xfId="185" xr:uid="{00000000-0005-0000-0000-0000B0000000}"/>
    <cellStyle name="_KT (2)_3_TG-TH" xfId="186" xr:uid="{00000000-0005-0000-0000-0000B1000000}"/>
    <cellStyle name="_KT (2)_3_TG-TH_BC  NAM 2007" xfId="187" xr:uid="{00000000-0005-0000-0000-0000B2000000}"/>
    <cellStyle name="_KT (2)_3_TG-TH_Bieu mau cong trinh khoi cong moi 3-4" xfId="188" xr:uid="{00000000-0005-0000-0000-0000B3000000}"/>
    <cellStyle name="_KT (2)_3_TG-TH_Bieu3ODA" xfId="189" xr:uid="{00000000-0005-0000-0000-0000B4000000}"/>
    <cellStyle name="_KT (2)_3_TG-TH_Bieu3ODA_1" xfId="190" xr:uid="{00000000-0005-0000-0000-0000B5000000}"/>
    <cellStyle name="_KT (2)_3_TG-TH_Bieu4HTMT" xfId="191" xr:uid="{00000000-0005-0000-0000-0000B6000000}"/>
    <cellStyle name="_KT (2)_3_TG-TH_bo sung von KCH nam 2010 va Du an tre kho khan" xfId="192" xr:uid="{00000000-0005-0000-0000-0000B7000000}"/>
    <cellStyle name="_KT (2)_3_TG-TH_Book1" xfId="193" xr:uid="{00000000-0005-0000-0000-0000B8000000}"/>
    <cellStyle name="_KT (2)_3_TG-TH_Book1_KH TPCP vung TNB (03-1-2012)" xfId="194" xr:uid="{00000000-0005-0000-0000-0000BA000000}"/>
    <cellStyle name="_KT (2)_3_TG-TH_Book1_kien giang 2" xfId="195" xr:uid="{00000000-0005-0000-0000-0000B9000000}"/>
    <cellStyle name="_KT (2)_3_TG-TH_danh muc chuan bi dau tu 2011 ngay 07-6-2011" xfId="196" xr:uid="{00000000-0005-0000-0000-0000BB000000}"/>
    <cellStyle name="_KT (2)_3_TG-TH_Danh muc pbo nguon von XSKT, XDCB nam 2009 chuyen qua nam 2010" xfId="197" xr:uid="{00000000-0005-0000-0000-0000BC000000}"/>
    <cellStyle name="_KT (2)_3_TG-TH_dieu chinh KH 2011 ngay 26-5-2011111" xfId="198" xr:uid="{00000000-0005-0000-0000-0000BD000000}"/>
    <cellStyle name="_KT (2)_3_TG-TH_DS KCH PHAN BO VON NSDP NAM 2010" xfId="199" xr:uid="{00000000-0005-0000-0000-0000BE000000}"/>
    <cellStyle name="_KT (2)_3_TG-TH_giao KH 2011 ngay 10-12-2010" xfId="200" xr:uid="{00000000-0005-0000-0000-0000C0000000}"/>
    <cellStyle name="_KT (2)_3_TG-TH_GTGT 2003" xfId="201" xr:uid="{00000000-0005-0000-0000-0000BF000000}"/>
    <cellStyle name="_KT (2)_3_TG-TH_KE KHAI THUE GTGT 2004" xfId="202" xr:uid="{00000000-0005-0000-0000-0000C1000000}"/>
    <cellStyle name="_KT (2)_3_TG-TH_KE KHAI THUE GTGT 2004_BCTC2004" xfId="203" xr:uid="{00000000-0005-0000-0000-0000C2000000}"/>
    <cellStyle name="_KT (2)_3_TG-TH_KH TPCP vung TNB (03-1-2012)" xfId="204" xr:uid="{00000000-0005-0000-0000-0000C4000000}"/>
    <cellStyle name="_KT (2)_3_TG-TH_kien giang 2" xfId="205" xr:uid="{00000000-0005-0000-0000-0000C3000000}"/>
    <cellStyle name="_KT (2)_3_TG-TH_Lora-tungchau" xfId="206" xr:uid="{00000000-0005-0000-0000-0000C5000000}"/>
    <cellStyle name="_KT (2)_3_TG-TH_N-X-T-04" xfId="207" xr:uid="{00000000-0005-0000-0000-0000C6000000}"/>
    <cellStyle name="_KT (2)_3_TG-TH_PERSONAL" xfId="208" xr:uid="{00000000-0005-0000-0000-0000C7000000}"/>
    <cellStyle name="_KT (2)_3_TG-TH_PERSONAL_BC CV 6403 BKHĐT" xfId="209" xr:uid="{00000000-0005-0000-0000-0000C8000000}"/>
    <cellStyle name="_KT (2)_3_TG-TH_PERSONAL_Bieu mau cong trinh khoi cong moi 3-4" xfId="210" xr:uid="{00000000-0005-0000-0000-0000C9000000}"/>
    <cellStyle name="_KT (2)_3_TG-TH_PERSONAL_Bieu3ODA" xfId="211" xr:uid="{00000000-0005-0000-0000-0000CA000000}"/>
    <cellStyle name="_KT (2)_3_TG-TH_PERSONAL_Bieu4HTMT" xfId="212" xr:uid="{00000000-0005-0000-0000-0000CB000000}"/>
    <cellStyle name="_KT (2)_3_TG-TH_PERSONAL_Book1" xfId="213" xr:uid="{00000000-0005-0000-0000-0000CC000000}"/>
    <cellStyle name="_KT (2)_3_TG-TH_PERSONAL_Luy ke von ung nam 2011 -Thoa gui ngay 12-8-2012" xfId="214" xr:uid="{00000000-0005-0000-0000-0000CD000000}"/>
    <cellStyle name="_KT (2)_3_TG-TH_PERSONAL_Tong hop KHCB 2001" xfId="215" xr:uid="{00000000-0005-0000-0000-0000CE000000}"/>
    <cellStyle name="_KT (2)_3_TG-TH_Qt-HT3PQ1(CauKho)" xfId="216" xr:uid="{00000000-0005-0000-0000-0000CF000000}"/>
    <cellStyle name="_KT (2)_3_TG-TH_TK152-04" xfId="217" xr:uid="{00000000-0005-0000-0000-0000D0000000}"/>
    <cellStyle name="_KT (2)_3_TG-TH_ÿÿÿÿÿ" xfId="218" xr:uid="{00000000-0005-0000-0000-0000D1000000}"/>
    <cellStyle name="_KT (2)_3_TG-TH_ÿÿÿÿÿ_KH TPCP vung TNB (03-1-2012)" xfId="219" xr:uid="{00000000-0005-0000-0000-0000D3000000}"/>
    <cellStyle name="_KT (2)_3_TG-TH_ÿÿÿÿÿ_kien giang 2" xfId="220" xr:uid="{00000000-0005-0000-0000-0000D2000000}"/>
    <cellStyle name="_KT (2)_4" xfId="221" xr:uid="{00000000-0005-0000-0000-0000D4000000}"/>
    <cellStyle name="_KT (2)_4_ApGiaVatTu_cayxanh_latgach" xfId="222" xr:uid="{00000000-0005-0000-0000-0000D5000000}"/>
    <cellStyle name="_KT (2)_4_BANG TONG HOP TINH HINH THANH QUYET TOAN (MOI I)" xfId="223" xr:uid="{00000000-0005-0000-0000-0000D6000000}"/>
    <cellStyle name="_KT (2)_4_BAO GIA NGAY 24-10-08 (co dam)" xfId="224" xr:uid="{00000000-0005-0000-0000-0000D7000000}"/>
    <cellStyle name="_KT (2)_4_BC  NAM 2007" xfId="225" xr:uid="{00000000-0005-0000-0000-0000D8000000}"/>
    <cellStyle name="_KT (2)_4_BC CV 6403 BKHĐT" xfId="226" xr:uid="{00000000-0005-0000-0000-0000D9000000}"/>
    <cellStyle name="_KT (2)_4_BC NQ11-CP - chinh sua lai" xfId="227" xr:uid="{00000000-0005-0000-0000-0000DA000000}"/>
    <cellStyle name="_KT (2)_4_BC NQ11-CP-Quynh sau bieu so3" xfId="228" xr:uid="{00000000-0005-0000-0000-0000DB000000}"/>
    <cellStyle name="_KT (2)_4_BC_NQ11-CP_-_Thao_sua_lai" xfId="229" xr:uid="{00000000-0005-0000-0000-0000DC000000}"/>
    <cellStyle name="_KT (2)_4_Bieu mau cong trinh khoi cong moi 3-4" xfId="230" xr:uid="{00000000-0005-0000-0000-0000DD000000}"/>
    <cellStyle name="_KT (2)_4_Bieu3ODA" xfId="231" xr:uid="{00000000-0005-0000-0000-0000DE000000}"/>
    <cellStyle name="_KT (2)_4_Bieu3ODA_1" xfId="232" xr:uid="{00000000-0005-0000-0000-0000DF000000}"/>
    <cellStyle name="_KT (2)_4_Bieu4HTMT" xfId="233" xr:uid="{00000000-0005-0000-0000-0000E0000000}"/>
    <cellStyle name="_KT (2)_4_bo sung von KCH nam 2010 va Du an tre kho khan" xfId="234" xr:uid="{00000000-0005-0000-0000-0000E1000000}"/>
    <cellStyle name="_KT (2)_4_Book1" xfId="235" xr:uid="{00000000-0005-0000-0000-0000E2000000}"/>
    <cellStyle name="_KT (2)_4_Book1_1" xfId="236" xr:uid="{00000000-0005-0000-0000-0000E3000000}"/>
    <cellStyle name="_KT (2)_4_Book1_1_BC CV 6403 BKHĐT" xfId="237" xr:uid="{00000000-0005-0000-0000-0000E4000000}"/>
    <cellStyle name="_KT (2)_4_Book1_1_Bieu mau cong trinh khoi cong moi 3-4" xfId="238" xr:uid="{00000000-0005-0000-0000-0000E5000000}"/>
    <cellStyle name="_KT (2)_4_Book1_1_Bieu3ODA" xfId="239" xr:uid="{00000000-0005-0000-0000-0000E6000000}"/>
    <cellStyle name="_KT (2)_4_Book1_1_Bieu4HTMT" xfId="240" xr:uid="{00000000-0005-0000-0000-0000E7000000}"/>
    <cellStyle name="_KT (2)_4_Book1_1_Book1" xfId="241" xr:uid="{00000000-0005-0000-0000-0000E8000000}"/>
    <cellStyle name="_KT (2)_4_Book1_1_Luy ke von ung nam 2011 -Thoa gui ngay 12-8-2012" xfId="242" xr:uid="{00000000-0005-0000-0000-0000E9000000}"/>
    <cellStyle name="_KT (2)_4_Book1_2" xfId="243" xr:uid="{00000000-0005-0000-0000-0000EA000000}"/>
    <cellStyle name="_KT (2)_4_Book1_2_BC CV 6403 BKHĐT" xfId="244" xr:uid="{00000000-0005-0000-0000-0000EB000000}"/>
    <cellStyle name="_KT (2)_4_Book1_2_Bieu3ODA" xfId="245" xr:uid="{00000000-0005-0000-0000-0000EC000000}"/>
    <cellStyle name="_KT (2)_4_Book1_2_Luy ke von ung nam 2011 -Thoa gui ngay 12-8-2012" xfId="246" xr:uid="{00000000-0005-0000-0000-0000ED000000}"/>
    <cellStyle name="_KT (2)_4_Book1_3" xfId="247" xr:uid="{00000000-0005-0000-0000-0000EE000000}"/>
    <cellStyle name="_KT (2)_4_Book1_BC CV 6403 BKHĐT" xfId="248" xr:uid="{00000000-0005-0000-0000-0000EF000000}"/>
    <cellStyle name="_KT (2)_4_Book1_Bieu mau cong trinh khoi cong moi 3-4" xfId="249" xr:uid="{00000000-0005-0000-0000-0000F0000000}"/>
    <cellStyle name="_KT (2)_4_Book1_Bieu3ODA" xfId="250" xr:uid="{00000000-0005-0000-0000-0000F1000000}"/>
    <cellStyle name="_KT (2)_4_Book1_Bieu4HTMT" xfId="251" xr:uid="{00000000-0005-0000-0000-0000F2000000}"/>
    <cellStyle name="_KT (2)_4_Book1_bo sung von KCH nam 2010 va Du an tre kho khan" xfId="252" xr:uid="{00000000-0005-0000-0000-0000F3000000}"/>
    <cellStyle name="_KT (2)_4_Book1_danh muc chuan bi dau tu 2011 ngay 07-6-2011" xfId="253" xr:uid="{00000000-0005-0000-0000-0000F4000000}"/>
    <cellStyle name="_KT (2)_4_Book1_Danh muc pbo nguon von XSKT, XDCB nam 2009 chuyen qua nam 2010" xfId="254" xr:uid="{00000000-0005-0000-0000-0000F5000000}"/>
    <cellStyle name="_KT (2)_4_Book1_dieu chinh KH 2011 ngay 26-5-2011111" xfId="255" xr:uid="{00000000-0005-0000-0000-0000F6000000}"/>
    <cellStyle name="_KT (2)_4_Book1_DS KCH PHAN BO VON NSDP NAM 2010" xfId="256" xr:uid="{00000000-0005-0000-0000-0000F7000000}"/>
    <cellStyle name="_KT (2)_4_Book1_giao KH 2011 ngay 10-12-2010" xfId="257" xr:uid="{00000000-0005-0000-0000-0000F8000000}"/>
    <cellStyle name="_KT (2)_4_Book1_Luy ke von ung nam 2011 -Thoa gui ngay 12-8-2012" xfId="258" xr:uid="{00000000-0005-0000-0000-0000F9000000}"/>
    <cellStyle name="_KT (2)_4_CAU Khanh Nam(Thi Cong)" xfId="259" xr:uid="{00000000-0005-0000-0000-0000FA000000}"/>
    <cellStyle name="_KT (2)_4_ChiHuong_ApGia" xfId="260" xr:uid="{00000000-0005-0000-0000-0000FC000000}"/>
    <cellStyle name="_KT (2)_4_CoCauPhi (version 1)" xfId="261" xr:uid="{00000000-0005-0000-0000-0000FB000000}"/>
    <cellStyle name="_KT (2)_4_danh muc chuan bi dau tu 2011 ngay 07-6-2011" xfId="262" xr:uid="{00000000-0005-0000-0000-0000FD000000}"/>
    <cellStyle name="_KT (2)_4_Danh muc pbo nguon von XSKT, XDCB nam 2009 chuyen qua nam 2010" xfId="263" xr:uid="{00000000-0005-0000-0000-0000FE000000}"/>
    <cellStyle name="_KT (2)_4_DAU NOI PL-CL TAI PHU LAMHC" xfId="264" xr:uid="{00000000-0005-0000-0000-0000FF000000}"/>
    <cellStyle name="_KT (2)_4_dieu chinh KH 2011 ngay 26-5-2011111" xfId="265" xr:uid="{00000000-0005-0000-0000-000000010000}"/>
    <cellStyle name="_KT (2)_4_DS KCH PHAN BO VON NSDP NAM 2010" xfId="266" xr:uid="{00000000-0005-0000-0000-000001010000}"/>
    <cellStyle name="_KT (2)_4_DU TRU VAT TU" xfId="267" xr:uid="{00000000-0005-0000-0000-000002010000}"/>
    <cellStyle name="_KT (2)_4_giao KH 2011 ngay 10-12-2010" xfId="268" xr:uid="{00000000-0005-0000-0000-000004010000}"/>
    <cellStyle name="_KT (2)_4_GTGT 2003" xfId="269" xr:uid="{00000000-0005-0000-0000-000003010000}"/>
    <cellStyle name="_KT (2)_4_KE KHAI THUE GTGT 2004" xfId="270" xr:uid="{00000000-0005-0000-0000-000005010000}"/>
    <cellStyle name="_KT (2)_4_KE KHAI THUE GTGT 2004_BCTC2004" xfId="271" xr:uid="{00000000-0005-0000-0000-000006010000}"/>
    <cellStyle name="_KT (2)_4_KH TPCP vung TNB (03-1-2012)" xfId="272" xr:uid="{00000000-0005-0000-0000-000008010000}"/>
    <cellStyle name="_KT (2)_4_kien giang 2" xfId="273" xr:uid="{00000000-0005-0000-0000-000007010000}"/>
    <cellStyle name="_KT (2)_4_Lora-tungchau" xfId="274" xr:uid="{00000000-0005-0000-0000-000009010000}"/>
    <cellStyle name="_KT (2)_4_Luy ke von ung nam 2011 -Thoa gui ngay 12-8-2012" xfId="275" xr:uid="{00000000-0005-0000-0000-00000A010000}"/>
    <cellStyle name="_KT (2)_4_NhanCong" xfId="276" xr:uid="{00000000-0005-0000-0000-00000C010000}"/>
    <cellStyle name="_KT (2)_4_N-X-T-04" xfId="277" xr:uid="{00000000-0005-0000-0000-00000B010000}"/>
    <cellStyle name="_KT (2)_4_phu luc tong ket tinh hinh TH giai doan 03-10 (ngay 30)" xfId="278" xr:uid="{00000000-0005-0000-0000-00000D010000}"/>
    <cellStyle name="_KT (2)_4_Qt-HT3PQ1(CauKho)" xfId="279" xr:uid="{00000000-0005-0000-0000-00000E010000}"/>
    <cellStyle name="_KT (2)_4_Sheet1" xfId="280" xr:uid="{00000000-0005-0000-0000-00000F010000}"/>
    <cellStyle name="_KT (2)_4_TG-TH" xfId="281" xr:uid="{00000000-0005-0000-0000-000010010000}"/>
    <cellStyle name="_KT (2)_4_TK152-04" xfId="282" xr:uid="{00000000-0005-0000-0000-000011010000}"/>
    <cellStyle name="_KT (2)_4_ÿÿÿÿÿ" xfId="283" xr:uid="{00000000-0005-0000-0000-000012010000}"/>
    <cellStyle name="_KT (2)_4_ÿÿÿÿÿ_Bieu mau cong trinh khoi cong moi 3-4" xfId="284" xr:uid="{00000000-0005-0000-0000-000013010000}"/>
    <cellStyle name="_KT (2)_4_ÿÿÿÿÿ_Bieu3ODA" xfId="285" xr:uid="{00000000-0005-0000-0000-000014010000}"/>
    <cellStyle name="_KT (2)_4_ÿÿÿÿÿ_Bieu4HTMT" xfId="286" xr:uid="{00000000-0005-0000-0000-000015010000}"/>
    <cellStyle name="_KT (2)_4_ÿÿÿÿÿ_KH TPCP vung TNB (03-1-2012)" xfId="287" xr:uid="{00000000-0005-0000-0000-000017010000}"/>
    <cellStyle name="_KT (2)_4_ÿÿÿÿÿ_kien giang 2" xfId="288" xr:uid="{00000000-0005-0000-0000-000016010000}"/>
    <cellStyle name="_KT (2)_5" xfId="289" xr:uid="{00000000-0005-0000-0000-000018010000}"/>
    <cellStyle name="_KT (2)_5_ApGiaVatTu_cayxanh_latgach" xfId="290" xr:uid="{00000000-0005-0000-0000-000019010000}"/>
    <cellStyle name="_KT (2)_5_BANG TONG HOP TINH HINH THANH QUYET TOAN (MOI I)" xfId="291" xr:uid="{00000000-0005-0000-0000-00001A010000}"/>
    <cellStyle name="_KT (2)_5_BAO GIA NGAY 24-10-08 (co dam)" xfId="292" xr:uid="{00000000-0005-0000-0000-00001B010000}"/>
    <cellStyle name="_KT (2)_5_BC  NAM 2007" xfId="293" xr:uid="{00000000-0005-0000-0000-00001C010000}"/>
    <cellStyle name="_KT (2)_5_BC CV 6403 BKHĐT" xfId="294" xr:uid="{00000000-0005-0000-0000-00001D010000}"/>
    <cellStyle name="_KT (2)_5_BC NQ11-CP - chinh sua lai" xfId="295" xr:uid="{00000000-0005-0000-0000-00001E010000}"/>
    <cellStyle name="_KT (2)_5_BC NQ11-CP-Quynh sau bieu so3" xfId="296" xr:uid="{00000000-0005-0000-0000-00001F010000}"/>
    <cellStyle name="_KT (2)_5_BC_NQ11-CP_-_Thao_sua_lai" xfId="297" xr:uid="{00000000-0005-0000-0000-000020010000}"/>
    <cellStyle name="_KT (2)_5_Bieu mau cong trinh khoi cong moi 3-4" xfId="298" xr:uid="{00000000-0005-0000-0000-000021010000}"/>
    <cellStyle name="_KT (2)_5_Bieu3ODA" xfId="299" xr:uid="{00000000-0005-0000-0000-000022010000}"/>
    <cellStyle name="_KT (2)_5_Bieu3ODA_1" xfId="300" xr:uid="{00000000-0005-0000-0000-000023010000}"/>
    <cellStyle name="_KT (2)_5_Bieu4HTMT" xfId="301" xr:uid="{00000000-0005-0000-0000-000024010000}"/>
    <cellStyle name="_KT (2)_5_bo sung von KCH nam 2010 va Du an tre kho khan" xfId="302" xr:uid="{00000000-0005-0000-0000-000025010000}"/>
    <cellStyle name="_KT (2)_5_Book1" xfId="303" xr:uid="{00000000-0005-0000-0000-000026010000}"/>
    <cellStyle name="_KT (2)_5_Book1_1" xfId="304" xr:uid="{00000000-0005-0000-0000-000027010000}"/>
    <cellStyle name="_KT (2)_5_Book1_1_BC CV 6403 BKHĐT" xfId="305" xr:uid="{00000000-0005-0000-0000-000028010000}"/>
    <cellStyle name="_KT (2)_5_Book1_1_Bieu mau cong trinh khoi cong moi 3-4" xfId="306" xr:uid="{00000000-0005-0000-0000-000029010000}"/>
    <cellStyle name="_KT (2)_5_Book1_1_Bieu3ODA" xfId="307" xr:uid="{00000000-0005-0000-0000-00002A010000}"/>
    <cellStyle name="_KT (2)_5_Book1_1_Bieu4HTMT" xfId="308" xr:uid="{00000000-0005-0000-0000-00002B010000}"/>
    <cellStyle name="_KT (2)_5_Book1_1_Book1" xfId="309" xr:uid="{00000000-0005-0000-0000-00002C010000}"/>
    <cellStyle name="_KT (2)_5_Book1_1_Luy ke von ung nam 2011 -Thoa gui ngay 12-8-2012" xfId="310" xr:uid="{00000000-0005-0000-0000-00002D010000}"/>
    <cellStyle name="_KT (2)_5_Book1_2" xfId="311" xr:uid="{00000000-0005-0000-0000-00002E010000}"/>
    <cellStyle name="_KT (2)_5_Book1_2_BC CV 6403 BKHĐT" xfId="312" xr:uid="{00000000-0005-0000-0000-00002F010000}"/>
    <cellStyle name="_KT (2)_5_Book1_2_Bieu3ODA" xfId="313" xr:uid="{00000000-0005-0000-0000-000030010000}"/>
    <cellStyle name="_KT (2)_5_Book1_2_Luy ke von ung nam 2011 -Thoa gui ngay 12-8-2012" xfId="314" xr:uid="{00000000-0005-0000-0000-000031010000}"/>
    <cellStyle name="_KT (2)_5_Book1_3" xfId="315" xr:uid="{00000000-0005-0000-0000-000032010000}"/>
    <cellStyle name="_KT (2)_5_Book1_BC CV 6403 BKHĐT" xfId="316" xr:uid="{00000000-0005-0000-0000-000033010000}"/>
    <cellStyle name="_KT (2)_5_Book1_Bieu mau cong trinh khoi cong moi 3-4" xfId="317" xr:uid="{00000000-0005-0000-0000-000034010000}"/>
    <cellStyle name="_KT (2)_5_Book1_Bieu3ODA" xfId="318" xr:uid="{00000000-0005-0000-0000-000035010000}"/>
    <cellStyle name="_KT (2)_5_Book1_Bieu4HTMT" xfId="319" xr:uid="{00000000-0005-0000-0000-000036010000}"/>
    <cellStyle name="_KT (2)_5_Book1_bo sung von KCH nam 2010 va Du an tre kho khan" xfId="320" xr:uid="{00000000-0005-0000-0000-000037010000}"/>
    <cellStyle name="_KT (2)_5_Book1_danh muc chuan bi dau tu 2011 ngay 07-6-2011" xfId="321" xr:uid="{00000000-0005-0000-0000-000038010000}"/>
    <cellStyle name="_KT (2)_5_Book1_Danh muc pbo nguon von XSKT, XDCB nam 2009 chuyen qua nam 2010" xfId="322" xr:uid="{00000000-0005-0000-0000-000039010000}"/>
    <cellStyle name="_KT (2)_5_Book1_dieu chinh KH 2011 ngay 26-5-2011111" xfId="323" xr:uid="{00000000-0005-0000-0000-00003A010000}"/>
    <cellStyle name="_KT (2)_5_Book1_DS KCH PHAN BO VON NSDP NAM 2010" xfId="324" xr:uid="{00000000-0005-0000-0000-00003B010000}"/>
    <cellStyle name="_KT (2)_5_Book1_giao KH 2011 ngay 10-12-2010" xfId="325" xr:uid="{00000000-0005-0000-0000-00003C010000}"/>
    <cellStyle name="_KT (2)_5_Book1_Luy ke von ung nam 2011 -Thoa gui ngay 12-8-2012" xfId="326" xr:uid="{00000000-0005-0000-0000-00003D010000}"/>
    <cellStyle name="_KT (2)_5_CAU Khanh Nam(Thi Cong)" xfId="327" xr:uid="{00000000-0005-0000-0000-00003E010000}"/>
    <cellStyle name="_KT (2)_5_ChiHuong_ApGia" xfId="328" xr:uid="{00000000-0005-0000-0000-000040010000}"/>
    <cellStyle name="_KT (2)_5_CoCauPhi (version 1)" xfId="329" xr:uid="{00000000-0005-0000-0000-00003F010000}"/>
    <cellStyle name="_KT (2)_5_danh muc chuan bi dau tu 2011 ngay 07-6-2011" xfId="330" xr:uid="{00000000-0005-0000-0000-000041010000}"/>
    <cellStyle name="_KT (2)_5_Danh muc pbo nguon von XSKT, XDCB nam 2009 chuyen qua nam 2010" xfId="331" xr:uid="{00000000-0005-0000-0000-000042010000}"/>
    <cellStyle name="_KT (2)_5_DAU NOI PL-CL TAI PHU LAMHC" xfId="332" xr:uid="{00000000-0005-0000-0000-000043010000}"/>
    <cellStyle name="_KT (2)_5_dieu chinh KH 2011 ngay 26-5-2011111" xfId="333" xr:uid="{00000000-0005-0000-0000-000044010000}"/>
    <cellStyle name="_KT (2)_5_DS KCH PHAN BO VON NSDP NAM 2010" xfId="334" xr:uid="{00000000-0005-0000-0000-000045010000}"/>
    <cellStyle name="_KT (2)_5_DU TRU VAT TU" xfId="335" xr:uid="{00000000-0005-0000-0000-000046010000}"/>
    <cellStyle name="_KT (2)_5_giao KH 2011 ngay 10-12-2010" xfId="336" xr:uid="{00000000-0005-0000-0000-000048010000}"/>
    <cellStyle name="_KT (2)_5_GTGT 2003" xfId="337" xr:uid="{00000000-0005-0000-0000-000047010000}"/>
    <cellStyle name="_KT (2)_5_KE KHAI THUE GTGT 2004" xfId="338" xr:uid="{00000000-0005-0000-0000-000049010000}"/>
    <cellStyle name="_KT (2)_5_KE KHAI THUE GTGT 2004_BCTC2004" xfId="339" xr:uid="{00000000-0005-0000-0000-00004A010000}"/>
    <cellStyle name="_KT (2)_5_KH TPCP vung TNB (03-1-2012)" xfId="340" xr:uid="{00000000-0005-0000-0000-00004C010000}"/>
    <cellStyle name="_KT (2)_5_kien giang 2" xfId="341" xr:uid="{00000000-0005-0000-0000-00004B010000}"/>
    <cellStyle name="_KT (2)_5_Lora-tungchau" xfId="342" xr:uid="{00000000-0005-0000-0000-00004D010000}"/>
    <cellStyle name="_KT (2)_5_Luy ke von ung nam 2011 -Thoa gui ngay 12-8-2012" xfId="343" xr:uid="{00000000-0005-0000-0000-00004E010000}"/>
    <cellStyle name="_KT (2)_5_NhanCong" xfId="344" xr:uid="{00000000-0005-0000-0000-000050010000}"/>
    <cellStyle name="_KT (2)_5_N-X-T-04" xfId="345" xr:uid="{00000000-0005-0000-0000-00004F010000}"/>
    <cellStyle name="_KT (2)_5_phu luc tong ket tinh hinh TH giai doan 03-10 (ngay 30)" xfId="346" xr:uid="{00000000-0005-0000-0000-000051010000}"/>
    <cellStyle name="_KT (2)_5_Qt-HT3PQ1(CauKho)" xfId="347" xr:uid="{00000000-0005-0000-0000-000052010000}"/>
    <cellStyle name="_KT (2)_5_Sheet1" xfId="348" xr:uid="{00000000-0005-0000-0000-000053010000}"/>
    <cellStyle name="_KT (2)_5_TK152-04" xfId="349" xr:uid="{00000000-0005-0000-0000-000054010000}"/>
    <cellStyle name="_KT (2)_5_ÿÿÿÿÿ" xfId="350" xr:uid="{00000000-0005-0000-0000-000055010000}"/>
    <cellStyle name="_KT (2)_5_ÿÿÿÿÿ_Bieu mau cong trinh khoi cong moi 3-4" xfId="351" xr:uid="{00000000-0005-0000-0000-000056010000}"/>
    <cellStyle name="_KT (2)_5_ÿÿÿÿÿ_Bieu3ODA" xfId="352" xr:uid="{00000000-0005-0000-0000-000057010000}"/>
    <cellStyle name="_KT (2)_5_ÿÿÿÿÿ_Bieu4HTMT" xfId="353" xr:uid="{00000000-0005-0000-0000-000058010000}"/>
    <cellStyle name="_KT (2)_5_ÿÿÿÿÿ_KH TPCP vung TNB (03-1-2012)" xfId="354" xr:uid="{00000000-0005-0000-0000-00005A010000}"/>
    <cellStyle name="_KT (2)_5_ÿÿÿÿÿ_kien giang 2" xfId="355" xr:uid="{00000000-0005-0000-0000-000059010000}"/>
    <cellStyle name="_KT (2)_BC  NAM 2007" xfId="356" xr:uid="{00000000-0005-0000-0000-00005B010000}"/>
    <cellStyle name="_KT (2)_Bieu mau cong trinh khoi cong moi 3-4" xfId="357" xr:uid="{00000000-0005-0000-0000-00005C010000}"/>
    <cellStyle name="_KT (2)_Bieu3ODA" xfId="358" xr:uid="{00000000-0005-0000-0000-00005D010000}"/>
    <cellStyle name="_KT (2)_Bieu3ODA_1" xfId="359" xr:uid="{00000000-0005-0000-0000-00005E010000}"/>
    <cellStyle name="_KT (2)_Bieu4HTMT" xfId="360" xr:uid="{00000000-0005-0000-0000-00005F010000}"/>
    <cellStyle name="_KT (2)_bo sung von KCH nam 2010 va Du an tre kho khan" xfId="361" xr:uid="{00000000-0005-0000-0000-000060010000}"/>
    <cellStyle name="_KT (2)_Book1" xfId="362" xr:uid="{00000000-0005-0000-0000-000061010000}"/>
    <cellStyle name="_KT (2)_Book1_KH TPCP vung TNB (03-1-2012)" xfId="363" xr:uid="{00000000-0005-0000-0000-000063010000}"/>
    <cellStyle name="_KT (2)_Book1_kien giang 2" xfId="364" xr:uid="{00000000-0005-0000-0000-000062010000}"/>
    <cellStyle name="_KT (2)_danh muc chuan bi dau tu 2011 ngay 07-6-2011" xfId="365" xr:uid="{00000000-0005-0000-0000-000064010000}"/>
    <cellStyle name="_KT (2)_Danh muc pbo nguon von XSKT, XDCB nam 2009 chuyen qua nam 2010" xfId="366" xr:uid="{00000000-0005-0000-0000-000065010000}"/>
    <cellStyle name="_KT (2)_dieu chinh KH 2011 ngay 26-5-2011111" xfId="367" xr:uid="{00000000-0005-0000-0000-000066010000}"/>
    <cellStyle name="_KT (2)_DS KCH PHAN BO VON NSDP NAM 2010" xfId="368" xr:uid="{00000000-0005-0000-0000-000067010000}"/>
    <cellStyle name="_KT (2)_giao KH 2011 ngay 10-12-2010" xfId="369" xr:uid="{00000000-0005-0000-0000-000069010000}"/>
    <cellStyle name="_KT (2)_GTGT 2003" xfId="370" xr:uid="{00000000-0005-0000-0000-000068010000}"/>
    <cellStyle name="_KT (2)_KE KHAI THUE GTGT 2004" xfId="371" xr:uid="{00000000-0005-0000-0000-00006A010000}"/>
    <cellStyle name="_KT (2)_KE KHAI THUE GTGT 2004_BCTC2004" xfId="372" xr:uid="{00000000-0005-0000-0000-00006B010000}"/>
    <cellStyle name="_KT (2)_KH TPCP vung TNB (03-1-2012)" xfId="373" xr:uid="{00000000-0005-0000-0000-00006D010000}"/>
    <cellStyle name="_KT (2)_kien giang 2" xfId="374" xr:uid="{00000000-0005-0000-0000-00006C010000}"/>
    <cellStyle name="_KT (2)_Lora-tungchau" xfId="375" xr:uid="{00000000-0005-0000-0000-00006E010000}"/>
    <cellStyle name="_KT (2)_N-X-T-04" xfId="376" xr:uid="{00000000-0005-0000-0000-00006F010000}"/>
    <cellStyle name="_KT (2)_PERSONAL" xfId="377" xr:uid="{00000000-0005-0000-0000-000070010000}"/>
    <cellStyle name="_KT (2)_PERSONAL_BC CV 6403 BKHĐT" xfId="378" xr:uid="{00000000-0005-0000-0000-000071010000}"/>
    <cellStyle name="_KT (2)_PERSONAL_Bieu mau cong trinh khoi cong moi 3-4" xfId="379" xr:uid="{00000000-0005-0000-0000-000072010000}"/>
    <cellStyle name="_KT (2)_PERSONAL_Bieu3ODA" xfId="380" xr:uid="{00000000-0005-0000-0000-000073010000}"/>
    <cellStyle name="_KT (2)_PERSONAL_Bieu4HTMT" xfId="381" xr:uid="{00000000-0005-0000-0000-000074010000}"/>
    <cellStyle name="_KT (2)_PERSONAL_Book1" xfId="382" xr:uid="{00000000-0005-0000-0000-000075010000}"/>
    <cellStyle name="_KT (2)_PERSONAL_Luy ke von ung nam 2011 -Thoa gui ngay 12-8-2012" xfId="383" xr:uid="{00000000-0005-0000-0000-000076010000}"/>
    <cellStyle name="_KT (2)_PERSONAL_Tong hop KHCB 2001" xfId="384" xr:uid="{00000000-0005-0000-0000-000077010000}"/>
    <cellStyle name="_KT (2)_Qt-HT3PQ1(CauKho)" xfId="385" xr:uid="{00000000-0005-0000-0000-000078010000}"/>
    <cellStyle name="_KT (2)_TG-TH" xfId="386" xr:uid="{00000000-0005-0000-0000-000079010000}"/>
    <cellStyle name="_KT (2)_TK152-04" xfId="387" xr:uid="{00000000-0005-0000-0000-00007A010000}"/>
    <cellStyle name="_KT (2)_ÿÿÿÿÿ" xfId="388" xr:uid="{00000000-0005-0000-0000-00007B010000}"/>
    <cellStyle name="_KT (2)_ÿÿÿÿÿ_KH TPCP vung TNB (03-1-2012)" xfId="389" xr:uid="{00000000-0005-0000-0000-00007D010000}"/>
    <cellStyle name="_KT (2)_ÿÿÿÿÿ_kien giang 2" xfId="390" xr:uid="{00000000-0005-0000-0000-00007C010000}"/>
    <cellStyle name="_KT_TG" xfId="391" xr:uid="{00000000-0005-0000-0000-00007E010000}"/>
    <cellStyle name="_KT_TG_1" xfId="392" xr:uid="{00000000-0005-0000-0000-00007F010000}"/>
    <cellStyle name="_KT_TG_1_ApGiaVatTu_cayxanh_latgach" xfId="393" xr:uid="{00000000-0005-0000-0000-000080010000}"/>
    <cellStyle name="_KT_TG_1_BANG TONG HOP TINH HINH THANH QUYET TOAN (MOI I)" xfId="394" xr:uid="{00000000-0005-0000-0000-000081010000}"/>
    <cellStyle name="_KT_TG_1_BAO GIA NGAY 24-10-08 (co dam)" xfId="395" xr:uid="{00000000-0005-0000-0000-000082010000}"/>
    <cellStyle name="_KT_TG_1_BC  NAM 2007" xfId="396" xr:uid="{00000000-0005-0000-0000-000083010000}"/>
    <cellStyle name="_KT_TG_1_BC CV 6403 BKHĐT" xfId="397" xr:uid="{00000000-0005-0000-0000-000084010000}"/>
    <cellStyle name="_KT_TG_1_BC NQ11-CP - chinh sua lai" xfId="398" xr:uid="{00000000-0005-0000-0000-000085010000}"/>
    <cellStyle name="_KT_TG_1_BC NQ11-CP-Quynh sau bieu so3" xfId="399" xr:uid="{00000000-0005-0000-0000-000086010000}"/>
    <cellStyle name="_KT_TG_1_BC_NQ11-CP_-_Thao_sua_lai" xfId="400" xr:uid="{00000000-0005-0000-0000-000087010000}"/>
    <cellStyle name="_KT_TG_1_Bieu mau cong trinh khoi cong moi 3-4" xfId="401" xr:uid="{00000000-0005-0000-0000-000088010000}"/>
    <cellStyle name="_KT_TG_1_Bieu3ODA" xfId="402" xr:uid="{00000000-0005-0000-0000-000089010000}"/>
    <cellStyle name="_KT_TG_1_Bieu3ODA_1" xfId="403" xr:uid="{00000000-0005-0000-0000-00008A010000}"/>
    <cellStyle name="_KT_TG_1_Bieu4HTMT" xfId="404" xr:uid="{00000000-0005-0000-0000-00008B010000}"/>
    <cellStyle name="_KT_TG_1_bo sung von KCH nam 2010 va Du an tre kho khan" xfId="405" xr:uid="{00000000-0005-0000-0000-00008C010000}"/>
    <cellStyle name="_KT_TG_1_Book1" xfId="406" xr:uid="{00000000-0005-0000-0000-00008D010000}"/>
    <cellStyle name="_KT_TG_1_Book1_1" xfId="407" xr:uid="{00000000-0005-0000-0000-00008E010000}"/>
    <cellStyle name="_KT_TG_1_Book1_1_BC CV 6403 BKHĐT" xfId="408" xr:uid="{00000000-0005-0000-0000-00008F010000}"/>
    <cellStyle name="_KT_TG_1_Book1_1_Bieu mau cong trinh khoi cong moi 3-4" xfId="409" xr:uid="{00000000-0005-0000-0000-000090010000}"/>
    <cellStyle name="_KT_TG_1_Book1_1_Bieu3ODA" xfId="410" xr:uid="{00000000-0005-0000-0000-000091010000}"/>
    <cellStyle name="_KT_TG_1_Book1_1_Bieu4HTMT" xfId="411" xr:uid="{00000000-0005-0000-0000-000092010000}"/>
    <cellStyle name="_KT_TG_1_Book1_1_Book1" xfId="412" xr:uid="{00000000-0005-0000-0000-000093010000}"/>
    <cellStyle name="_KT_TG_1_Book1_1_Luy ke von ung nam 2011 -Thoa gui ngay 12-8-2012" xfId="413" xr:uid="{00000000-0005-0000-0000-000094010000}"/>
    <cellStyle name="_KT_TG_1_Book1_2" xfId="414" xr:uid="{00000000-0005-0000-0000-000095010000}"/>
    <cellStyle name="_KT_TG_1_Book1_2_BC CV 6403 BKHĐT" xfId="415" xr:uid="{00000000-0005-0000-0000-000096010000}"/>
    <cellStyle name="_KT_TG_1_Book1_2_Bieu3ODA" xfId="416" xr:uid="{00000000-0005-0000-0000-000097010000}"/>
    <cellStyle name="_KT_TG_1_Book1_2_Luy ke von ung nam 2011 -Thoa gui ngay 12-8-2012" xfId="417" xr:uid="{00000000-0005-0000-0000-000098010000}"/>
    <cellStyle name="_KT_TG_1_Book1_3" xfId="418" xr:uid="{00000000-0005-0000-0000-000099010000}"/>
    <cellStyle name="_KT_TG_1_Book1_BC CV 6403 BKHĐT" xfId="419" xr:uid="{00000000-0005-0000-0000-00009A010000}"/>
    <cellStyle name="_KT_TG_1_Book1_Bieu mau cong trinh khoi cong moi 3-4" xfId="420" xr:uid="{00000000-0005-0000-0000-00009B010000}"/>
    <cellStyle name="_KT_TG_1_Book1_Bieu3ODA" xfId="421" xr:uid="{00000000-0005-0000-0000-00009C010000}"/>
    <cellStyle name="_KT_TG_1_Book1_Bieu4HTMT" xfId="422" xr:uid="{00000000-0005-0000-0000-00009D010000}"/>
    <cellStyle name="_KT_TG_1_Book1_bo sung von KCH nam 2010 va Du an tre kho khan" xfId="423" xr:uid="{00000000-0005-0000-0000-00009E010000}"/>
    <cellStyle name="_KT_TG_1_Book1_danh muc chuan bi dau tu 2011 ngay 07-6-2011" xfId="424" xr:uid="{00000000-0005-0000-0000-00009F010000}"/>
    <cellStyle name="_KT_TG_1_Book1_Danh muc pbo nguon von XSKT, XDCB nam 2009 chuyen qua nam 2010" xfId="425" xr:uid="{00000000-0005-0000-0000-0000A0010000}"/>
    <cellStyle name="_KT_TG_1_Book1_dieu chinh KH 2011 ngay 26-5-2011111" xfId="426" xr:uid="{00000000-0005-0000-0000-0000A1010000}"/>
    <cellStyle name="_KT_TG_1_Book1_DS KCH PHAN BO VON NSDP NAM 2010" xfId="427" xr:uid="{00000000-0005-0000-0000-0000A2010000}"/>
    <cellStyle name="_KT_TG_1_Book1_giao KH 2011 ngay 10-12-2010" xfId="428" xr:uid="{00000000-0005-0000-0000-0000A3010000}"/>
    <cellStyle name="_KT_TG_1_Book1_Luy ke von ung nam 2011 -Thoa gui ngay 12-8-2012" xfId="429" xr:uid="{00000000-0005-0000-0000-0000A4010000}"/>
    <cellStyle name="_KT_TG_1_CAU Khanh Nam(Thi Cong)" xfId="430" xr:uid="{00000000-0005-0000-0000-0000A5010000}"/>
    <cellStyle name="_KT_TG_1_ChiHuong_ApGia" xfId="431" xr:uid="{00000000-0005-0000-0000-0000A7010000}"/>
    <cellStyle name="_KT_TG_1_CoCauPhi (version 1)" xfId="432" xr:uid="{00000000-0005-0000-0000-0000A6010000}"/>
    <cellStyle name="_KT_TG_1_danh muc chuan bi dau tu 2011 ngay 07-6-2011" xfId="433" xr:uid="{00000000-0005-0000-0000-0000A8010000}"/>
    <cellStyle name="_KT_TG_1_Danh muc pbo nguon von XSKT, XDCB nam 2009 chuyen qua nam 2010" xfId="434" xr:uid="{00000000-0005-0000-0000-0000A9010000}"/>
    <cellStyle name="_KT_TG_1_DAU NOI PL-CL TAI PHU LAMHC" xfId="435" xr:uid="{00000000-0005-0000-0000-0000AA010000}"/>
    <cellStyle name="_KT_TG_1_dieu chinh KH 2011 ngay 26-5-2011111" xfId="436" xr:uid="{00000000-0005-0000-0000-0000AB010000}"/>
    <cellStyle name="_KT_TG_1_DS KCH PHAN BO VON NSDP NAM 2010" xfId="437" xr:uid="{00000000-0005-0000-0000-0000AC010000}"/>
    <cellStyle name="_KT_TG_1_DU TRU VAT TU" xfId="438" xr:uid="{00000000-0005-0000-0000-0000AD010000}"/>
    <cellStyle name="_KT_TG_1_giao KH 2011 ngay 10-12-2010" xfId="439" xr:uid="{00000000-0005-0000-0000-0000AF010000}"/>
    <cellStyle name="_KT_TG_1_GTGT 2003" xfId="440" xr:uid="{00000000-0005-0000-0000-0000AE010000}"/>
    <cellStyle name="_KT_TG_1_KE KHAI THUE GTGT 2004" xfId="441" xr:uid="{00000000-0005-0000-0000-0000B0010000}"/>
    <cellStyle name="_KT_TG_1_KE KHAI THUE GTGT 2004_BCTC2004" xfId="442" xr:uid="{00000000-0005-0000-0000-0000B1010000}"/>
    <cellStyle name="_KT_TG_1_KH TPCP vung TNB (03-1-2012)" xfId="443" xr:uid="{00000000-0005-0000-0000-0000B3010000}"/>
    <cellStyle name="_KT_TG_1_kien giang 2" xfId="444" xr:uid="{00000000-0005-0000-0000-0000B2010000}"/>
    <cellStyle name="_KT_TG_1_Lora-tungchau" xfId="445" xr:uid="{00000000-0005-0000-0000-0000B4010000}"/>
    <cellStyle name="_KT_TG_1_Luy ke von ung nam 2011 -Thoa gui ngay 12-8-2012" xfId="446" xr:uid="{00000000-0005-0000-0000-0000B5010000}"/>
    <cellStyle name="_KT_TG_1_NhanCong" xfId="447" xr:uid="{00000000-0005-0000-0000-0000B7010000}"/>
    <cellStyle name="_KT_TG_1_N-X-T-04" xfId="448" xr:uid="{00000000-0005-0000-0000-0000B6010000}"/>
    <cellStyle name="_KT_TG_1_phu luc tong ket tinh hinh TH giai doan 03-10 (ngay 30)" xfId="449" xr:uid="{00000000-0005-0000-0000-0000B8010000}"/>
    <cellStyle name="_KT_TG_1_Qt-HT3PQ1(CauKho)" xfId="450" xr:uid="{00000000-0005-0000-0000-0000B9010000}"/>
    <cellStyle name="_KT_TG_1_Sheet1" xfId="451" xr:uid="{00000000-0005-0000-0000-0000BA010000}"/>
    <cellStyle name="_KT_TG_1_TK152-04" xfId="452" xr:uid="{00000000-0005-0000-0000-0000BB010000}"/>
    <cellStyle name="_KT_TG_1_ÿÿÿÿÿ" xfId="453" xr:uid="{00000000-0005-0000-0000-0000BC010000}"/>
    <cellStyle name="_KT_TG_1_ÿÿÿÿÿ_Bieu mau cong trinh khoi cong moi 3-4" xfId="454" xr:uid="{00000000-0005-0000-0000-0000BD010000}"/>
    <cellStyle name="_KT_TG_1_ÿÿÿÿÿ_Bieu3ODA" xfId="455" xr:uid="{00000000-0005-0000-0000-0000BE010000}"/>
    <cellStyle name="_KT_TG_1_ÿÿÿÿÿ_Bieu4HTMT" xfId="456" xr:uid="{00000000-0005-0000-0000-0000BF010000}"/>
    <cellStyle name="_KT_TG_1_ÿÿÿÿÿ_KH TPCP vung TNB (03-1-2012)" xfId="457" xr:uid="{00000000-0005-0000-0000-0000C1010000}"/>
    <cellStyle name="_KT_TG_1_ÿÿÿÿÿ_kien giang 2" xfId="458" xr:uid="{00000000-0005-0000-0000-0000C0010000}"/>
    <cellStyle name="_KT_TG_2" xfId="459" xr:uid="{00000000-0005-0000-0000-0000C2010000}"/>
    <cellStyle name="_KT_TG_2_ApGiaVatTu_cayxanh_latgach" xfId="460" xr:uid="{00000000-0005-0000-0000-0000C3010000}"/>
    <cellStyle name="_KT_TG_2_BANG TONG HOP TINH HINH THANH QUYET TOAN (MOI I)" xfId="461" xr:uid="{00000000-0005-0000-0000-0000C4010000}"/>
    <cellStyle name="_KT_TG_2_BAO GIA NGAY 24-10-08 (co dam)" xfId="462" xr:uid="{00000000-0005-0000-0000-0000C5010000}"/>
    <cellStyle name="_KT_TG_2_BC  NAM 2007" xfId="463" xr:uid="{00000000-0005-0000-0000-0000C6010000}"/>
    <cellStyle name="_KT_TG_2_BC CV 6403 BKHĐT" xfId="464" xr:uid="{00000000-0005-0000-0000-0000C7010000}"/>
    <cellStyle name="_KT_TG_2_BC NQ11-CP - chinh sua lai" xfId="465" xr:uid="{00000000-0005-0000-0000-0000C8010000}"/>
    <cellStyle name="_KT_TG_2_BC NQ11-CP-Quynh sau bieu so3" xfId="466" xr:uid="{00000000-0005-0000-0000-0000C9010000}"/>
    <cellStyle name="_KT_TG_2_BC_NQ11-CP_-_Thao_sua_lai" xfId="467" xr:uid="{00000000-0005-0000-0000-0000CA010000}"/>
    <cellStyle name="_KT_TG_2_Bieu mau cong trinh khoi cong moi 3-4" xfId="468" xr:uid="{00000000-0005-0000-0000-0000CB010000}"/>
    <cellStyle name="_KT_TG_2_Bieu3ODA" xfId="469" xr:uid="{00000000-0005-0000-0000-0000CC010000}"/>
    <cellStyle name="_KT_TG_2_Bieu3ODA_1" xfId="470" xr:uid="{00000000-0005-0000-0000-0000CD010000}"/>
    <cellStyle name="_KT_TG_2_Bieu4HTMT" xfId="471" xr:uid="{00000000-0005-0000-0000-0000CE010000}"/>
    <cellStyle name="_KT_TG_2_bo sung von KCH nam 2010 va Du an tre kho khan" xfId="472" xr:uid="{00000000-0005-0000-0000-0000CF010000}"/>
    <cellStyle name="_KT_TG_2_Book1" xfId="473" xr:uid="{00000000-0005-0000-0000-0000D0010000}"/>
    <cellStyle name="_KT_TG_2_Book1_1" xfId="474" xr:uid="{00000000-0005-0000-0000-0000D1010000}"/>
    <cellStyle name="_KT_TG_2_Book1_1_BC CV 6403 BKHĐT" xfId="475" xr:uid="{00000000-0005-0000-0000-0000D2010000}"/>
    <cellStyle name="_KT_TG_2_Book1_1_Bieu mau cong trinh khoi cong moi 3-4" xfId="476" xr:uid="{00000000-0005-0000-0000-0000D3010000}"/>
    <cellStyle name="_KT_TG_2_Book1_1_Bieu3ODA" xfId="477" xr:uid="{00000000-0005-0000-0000-0000D4010000}"/>
    <cellStyle name="_KT_TG_2_Book1_1_Bieu4HTMT" xfId="478" xr:uid="{00000000-0005-0000-0000-0000D5010000}"/>
    <cellStyle name="_KT_TG_2_Book1_1_Book1" xfId="479" xr:uid="{00000000-0005-0000-0000-0000D6010000}"/>
    <cellStyle name="_KT_TG_2_Book1_1_Luy ke von ung nam 2011 -Thoa gui ngay 12-8-2012" xfId="480" xr:uid="{00000000-0005-0000-0000-0000D7010000}"/>
    <cellStyle name="_KT_TG_2_Book1_2" xfId="481" xr:uid="{00000000-0005-0000-0000-0000D8010000}"/>
    <cellStyle name="_KT_TG_2_Book1_2_BC CV 6403 BKHĐT" xfId="482" xr:uid="{00000000-0005-0000-0000-0000D9010000}"/>
    <cellStyle name="_KT_TG_2_Book1_2_Bieu3ODA" xfId="483" xr:uid="{00000000-0005-0000-0000-0000DA010000}"/>
    <cellStyle name="_KT_TG_2_Book1_2_Luy ke von ung nam 2011 -Thoa gui ngay 12-8-2012" xfId="484" xr:uid="{00000000-0005-0000-0000-0000DB010000}"/>
    <cellStyle name="_KT_TG_2_Book1_3" xfId="485" xr:uid="{00000000-0005-0000-0000-0000DC010000}"/>
    <cellStyle name="_KT_TG_2_Book1_BC CV 6403 BKHĐT" xfId="486" xr:uid="{00000000-0005-0000-0000-0000DD010000}"/>
    <cellStyle name="_KT_TG_2_Book1_Bieu mau cong trinh khoi cong moi 3-4" xfId="487" xr:uid="{00000000-0005-0000-0000-0000DE010000}"/>
    <cellStyle name="_KT_TG_2_Book1_Bieu3ODA" xfId="488" xr:uid="{00000000-0005-0000-0000-0000DF010000}"/>
    <cellStyle name="_KT_TG_2_Book1_Bieu4HTMT" xfId="489" xr:uid="{00000000-0005-0000-0000-0000E0010000}"/>
    <cellStyle name="_KT_TG_2_Book1_bo sung von KCH nam 2010 va Du an tre kho khan" xfId="490" xr:uid="{00000000-0005-0000-0000-0000E1010000}"/>
    <cellStyle name="_KT_TG_2_Book1_danh muc chuan bi dau tu 2011 ngay 07-6-2011" xfId="491" xr:uid="{00000000-0005-0000-0000-0000E2010000}"/>
    <cellStyle name="_KT_TG_2_Book1_Danh muc pbo nguon von XSKT, XDCB nam 2009 chuyen qua nam 2010" xfId="492" xr:uid="{00000000-0005-0000-0000-0000E3010000}"/>
    <cellStyle name="_KT_TG_2_Book1_dieu chinh KH 2011 ngay 26-5-2011111" xfId="493" xr:uid="{00000000-0005-0000-0000-0000E4010000}"/>
    <cellStyle name="_KT_TG_2_Book1_DS KCH PHAN BO VON NSDP NAM 2010" xfId="494" xr:uid="{00000000-0005-0000-0000-0000E5010000}"/>
    <cellStyle name="_KT_TG_2_Book1_giao KH 2011 ngay 10-12-2010" xfId="495" xr:uid="{00000000-0005-0000-0000-0000E6010000}"/>
    <cellStyle name="_KT_TG_2_Book1_Luy ke von ung nam 2011 -Thoa gui ngay 12-8-2012" xfId="496" xr:uid="{00000000-0005-0000-0000-0000E7010000}"/>
    <cellStyle name="_KT_TG_2_CAU Khanh Nam(Thi Cong)" xfId="497" xr:uid="{00000000-0005-0000-0000-0000E8010000}"/>
    <cellStyle name="_KT_TG_2_ChiHuong_ApGia" xfId="498" xr:uid="{00000000-0005-0000-0000-0000EA010000}"/>
    <cellStyle name="_KT_TG_2_CoCauPhi (version 1)" xfId="499" xr:uid="{00000000-0005-0000-0000-0000E9010000}"/>
    <cellStyle name="_KT_TG_2_danh muc chuan bi dau tu 2011 ngay 07-6-2011" xfId="500" xr:uid="{00000000-0005-0000-0000-0000EB010000}"/>
    <cellStyle name="_KT_TG_2_Danh muc pbo nguon von XSKT, XDCB nam 2009 chuyen qua nam 2010" xfId="501" xr:uid="{00000000-0005-0000-0000-0000EC010000}"/>
    <cellStyle name="_KT_TG_2_DAU NOI PL-CL TAI PHU LAMHC" xfId="502" xr:uid="{00000000-0005-0000-0000-0000ED010000}"/>
    <cellStyle name="_KT_TG_2_dieu chinh KH 2011 ngay 26-5-2011111" xfId="503" xr:uid="{00000000-0005-0000-0000-0000EE010000}"/>
    <cellStyle name="_KT_TG_2_DS KCH PHAN BO VON NSDP NAM 2010" xfId="504" xr:uid="{00000000-0005-0000-0000-0000EF010000}"/>
    <cellStyle name="_KT_TG_2_DU TRU VAT TU" xfId="505" xr:uid="{00000000-0005-0000-0000-0000F0010000}"/>
    <cellStyle name="_KT_TG_2_giao KH 2011 ngay 10-12-2010" xfId="506" xr:uid="{00000000-0005-0000-0000-0000F2010000}"/>
    <cellStyle name="_KT_TG_2_GTGT 2003" xfId="507" xr:uid="{00000000-0005-0000-0000-0000F1010000}"/>
    <cellStyle name="_KT_TG_2_KE KHAI THUE GTGT 2004" xfId="508" xr:uid="{00000000-0005-0000-0000-0000F3010000}"/>
    <cellStyle name="_KT_TG_2_KE KHAI THUE GTGT 2004_BCTC2004" xfId="509" xr:uid="{00000000-0005-0000-0000-0000F4010000}"/>
    <cellStyle name="_KT_TG_2_KH TPCP vung TNB (03-1-2012)" xfId="510" xr:uid="{00000000-0005-0000-0000-0000F6010000}"/>
    <cellStyle name="_KT_TG_2_kien giang 2" xfId="511" xr:uid="{00000000-0005-0000-0000-0000F5010000}"/>
    <cellStyle name="_KT_TG_2_Lora-tungchau" xfId="512" xr:uid="{00000000-0005-0000-0000-0000F7010000}"/>
    <cellStyle name="_KT_TG_2_Luy ke von ung nam 2011 -Thoa gui ngay 12-8-2012" xfId="513" xr:uid="{00000000-0005-0000-0000-0000F8010000}"/>
    <cellStyle name="_KT_TG_2_NhanCong" xfId="514" xr:uid="{00000000-0005-0000-0000-0000FA010000}"/>
    <cellStyle name="_KT_TG_2_N-X-T-04" xfId="515" xr:uid="{00000000-0005-0000-0000-0000F9010000}"/>
    <cellStyle name="_KT_TG_2_phu luc tong ket tinh hinh TH giai doan 03-10 (ngay 30)" xfId="516" xr:uid="{00000000-0005-0000-0000-0000FB010000}"/>
    <cellStyle name="_KT_TG_2_Qt-HT3PQ1(CauKho)" xfId="517" xr:uid="{00000000-0005-0000-0000-0000FC010000}"/>
    <cellStyle name="_KT_TG_2_Sheet1" xfId="518" xr:uid="{00000000-0005-0000-0000-0000FD010000}"/>
    <cellStyle name="_KT_TG_2_TK152-04" xfId="519" xr:uid="{00000000-0005-0000-0000-0000FE010000}"/>
    <cellStyle name="_KT_TG_2_ÿÿÿÿÿ" xfId="520" xr:uid="{00000000-0005-0000-0000-0000FF010000}"/>
    <cellStyle name="_KT_TG_2_ÿÿÿÿÿ_Bieu mau cong trinh khoi cong moi 3-4" xfId="521" xr:uid="{00000000-0005-0000-0000-000000020000}"/>
    <cellStyle name="_KT_TG_2_ÿÿÿÿÿ_Bieu3ODA" xfId="522" xr:uid="{00000000-0005-0000-0000-000001020000}"/>
    <cellStyle name="_KT_TG_2_ÿÿÿÿÿ_Bieu4HTMT" xfId="523" xr:uid="{00000000-0005-0000-0000-000002020000}"/>
    <cellStyle name="_KT_TG_2_ÿÿÿÿÿ_KH TPCP vung TNB (03-1-2012)" xfId="524" xr:uid="{00000000-0005-0000-0000-000004020000}"/>
    <cellStyle name="_KT_TG_2_ÿÿÿÿÿ_kien giang 2" xfId="525" xr:uid="{00000000-0005-0000-0000-000003020000}"/>
    <cellStyle name="_KT_TG_3" xfId="526" xr:uid="{00000000-0005-0000-0000-000005020000}"/>
    <cellStyle name="_KT_TG_4" xfId="527" xr:uid="{00000000-0005-0000-0000-000006020000}"/>
    <cellStyle name="_KT_TG_4_Lora-tungchau" xfId="528" xr:uid="{00000000-0005-0000-0000-000007020000}"/>
    <cellStyle name="_KT_TG_4_Qt-HT3PQ1(CauKho)" xfId="529" xr:uid="{00000000-0005-0000-0000-000008020000}"/>
    <cellStyle name="_Lora-tungchau" xfId="530" xr:uid="{00000000-0005-0000-0000-00000D020000}"/>
    <cellStyle name="_Luy ke von ung nam 2011 -Thoa gui ngay 12-8-2012" xfId="531" xr:uid="{00000000-0005-0000-0000-00000E020000}"/>
    <cellStyle name="_mau so 3" xfId="532" xr:uid="{00000000-0005-0000-0000-00000F020000}"/>
    <cellStyle name="_MauThanTKKT-goi7-DonGia2143(vl t7)" xfId="533" xr:uid="{00000000-0005-0000-0000-000010020000}"/>
    <cellStyle name="_MauThanTKKT-goi7-DonGia2143(vl t7)_!1 1 bao cao giao KH ve HTCMT vung TNB   12-12-2011" xfId="534" xr:uid="{00000000-0005-0000-0000-000011020000}"/>
    <cellStyle name="_MauThanTKKT-goi7-DonGia2143(vl t7)_Bieu4HTMT" xfId="535" xr:uid="{00000000-0005-0000-0000-000012020000}"/>
    <cellStyle name="_MauThanTKKT-goi7-DonGia2143(vl t7)_Bieu4HTMT_!1 1 bao cao giao KH ve HTCMT vung TNB   12-12-2011" xfId="536" xr:uid="{00000000-0005-0000-0000-000013020000}"/>
    <cellStyle name="_MauThanTKKT-goi7-DonGia2143(vl t7)_Bieu4HTMT_KH TPCP vung TNB (03-1-2012)" xfId="537" xr:uid="{00000000-0005-0000-0000-000014020000}"/>
    <cellStyle name="_MauThanTKKT-goi7-DonGia2143(vl t7)_KH TPCP vung TNB (03-1-2012)" xfId="538" xr:uid="{00000000-0005-0000-0000-000015020000}"/>
    <cellStyle name="_Nhu cau von ung truoc 2011 Tha h Hoa + Nge An gui TW" xfId="539" xr:uid="{00000000-0005-0000-0000-000017020000}"/>
    <cellStyle name="_Nhu cau von ung truoc 2011 Tha h Hoa + Nge An gui TW_!1 1 bao cao giao KH ve HTCMT vung TNB   12-12-2011" xfId="540" xr:uid="{00000000-0005-0000-0000-000018020000}"/>
    <cellStyle name="_Nhu cau von ung truoc 2011 Tha h Hoa + Nge An gui TW_Bieu4HTMT" xfId="541" xr:uid="{00000000-0005-0000-0000-000019020000}"/>
    <cellStyle name="_Nhu cau von ung truoc 2011 Tha h Hoa + Nge An gui TW_Bieu4HTMT_!1 1 bao cao giao KH ve HTCMT vung TNB   12-12-2011" xfId="542" xr:uid="{00000000-0005-0000-0000-00001A020000}"/>
    <cellStyle name="_Nhu cau von ung truoc 2011 Tha h Hoa + Nge An gui TW_Bieu4HTMT_KH TPCP vung TNB (03-1-2012)" xfId="543" xr:uid="{00000000-0005-0000-0000-00001B020000}"/>
    <cellStyle name="_Nhu cau von ung truoc 2011 Tha h Hoa + Nge An gui TW_KH TPCP vung TNB (03-1-2012)" xfId="544" xr:uid="{00000000-0005-0000-0000-00001C020000}"/>
    <cellStyle name="_N-X-T-04" xfId="545" xr:uid="{00000000-0005-0000-0000-000016020000}"/>
    <cellStyle name="_PERSONAL" xfId="546" xr:uid="{00000000-0005-0000-0000-00001D020000}"/>
    <cellStyle name="_PERSONAL_BC CV 6403 BKHĐT" xfId="547" xr:uid="{00000000-0005-0000-0000-00001E020000}"/>
    <cellStyle name="_PERSONAL_Bieu mau cong trinh khoi cong moi 3-4" xfId="548" xr:uid="{00000000-0005-0000-0000-00001F020000}"/>
    <cellStyle name="_PERSONAL_Bieu3ODA" xfId="549" xr:uid="{00000000-0005-0000-0000-000020020000}"/>
    <cellStyle name="_PERSONAL_Bieu4HTMT" xfId="550" xr:uid="{00000000-0005-0000-0000-000021020000}"/>
    <cellStyle name="_PERSONAL_Book1" xfId="551" xr:uid="{00000000-0005-0000-0000-000022020000}"/>
    <cellStyle name="_PERSONAL_Luy ke von ung nam 2011 -Thoa gui ngay 12-8-2012" xfId="552" xr:uid="{00000000-0005-0000-0000-000023020000}"/>
    <cellStyle name="_PERSONAL_Tong hop KHCB 2001" xfId="553" xr:uid="{00000000-0005-0000-0000-000024020000}"/>
    <cellStyle name="_phong bo mon22" xfId="554" xr:uid="{00000000-0005-0000-0000-000025020000}"/>
    <cellStyle name="_phong bo mon22_!1 1 bao cao giao KH ve HTCMT vung TNB   12-12-2011" xfId="555" xr:uid="{00000000-0005-0000-0000-000026020000}"/>
    <cellStyle name="_phong bo mon22_KH TPCP vung TNB (03-1-2012)" xfId="556" xr:uid="{00000000-0005-0000-0000-000027020000}"/>
    <cellStyle name="_phu luc tong ket tinh hinh TH giai doan 03-10 (ngay 30)" xfId="557" xr:uid="{00000000-0005-0000-0000-000028020000}"/>
    <cellStyle name="_Q TOAN  SCTX QL.62 QUI I ( oanh)" xfId="558" xr:uid="{00000000-0005-0000-0000-000029020000}"/>
    <cellStyle name="_Q TOAN  SCTX QL.62 QUI II ( oanh)" xfId="559" xr:uid="{00000000-0005-0000-0000-00002A020000}"/>
    <cellStyle name="_QT SCTXQL62_QT1 (Cty QL)" xfId="560" xr:uid="{00000000-0005-0000-0000-00002B020000}"/>
    <cellStyle name="_Qt-HT3PQ1(CauKho)" xfId="561" xr:uid="{00000000-0005-0000-0000-00002C020000}"/>
    <cellStyle name="_Sheet1" xfId="562" xr:uid="{00000000-0005-0000-0000-00002D020000}"/>
    <cellStyle name="_Sheet2" xfId="563" xr:uid="{00000000-0005-0000-0000-00002E020000}"/>
    <cellStyle name="_TG-TH" xfId="564" xr:uid="{00000000-0005-0000-0000-00002F020000}"/>
    <cellStyle name="_TG-TH_1" xfId="565" xr:uid="{00000000-0005-0000-0000-000030020000}"/>
    <cellStyle name="_TG-TH_1_ApGiaVatTu_cayxanh_latgach" xfId="566" xr:uid="{00000000-0005-0000-0000-000031020000}"/>
    <cellStyle name="_TG-TH_1_BANG TONG HOP TINH HINH THANH QUYET TOAN (MOI I)" xfId="567" xr:uid="{00000000-0005-0000-0000-000032020000}"/>
    <cellStyle name="_TG-TH_1_BAO GIA NGAY 24-10-08 (co dam)" xfId="568" xr:uid="{00000000-0005-0000-0000-000033020000}"/>
    <cellStyle name="_TG-TH_1_BC  NAM 2007" xfId="569" xr:uid="{00000000-0005-0000-0000-000034020000}"/>
    <cellStyle name="_TG-TH_1_BC CV 6403 BKHĐT" xfId="570" xr:uid="{00000000-0005-0000-0000-000035020000}"/>
    <cellStyle name="_TG-TH_1_BC NQ11-CP - chinh sua lai" xfId="571" xr:uid="{00000000-0005-0000-0000-000036020000}"/>
    <cellStyle name="_TG-TH_1_BC NQ11-CP-Quynh sau bieu so3" xfId="572" xr:uid="{00000000-0005-0000-0000-000037020000}"/>
    <cellStyle name="_TG-TH_1_BC_NQ11-CP_-_Thao_sua_lai" xfId="573" xr:uid="{00000000-0005-0000-0000-000038020000}"/>
    <cellStyle name="_TG-TH_1_Bieu mau cong trinh khoi cong moi 3-4" xfId="574" xr:uid="{00000000-0005-0000-0000-000039020000}"/>
    <cellStyle name="_TG-TH_1_Bieu3ODA" xfId="575" xr:uid="{00000000-0005-0000-0000-00003A020000}"/>
    <cellStyle name="_TG-TH_1_Bieu3ODA_1" xfId="576" xr:uid="{00000000-0005-0000-0000-00003B020000}"/>
    <cellStyle name="_TG-TH_1_Bieu4HTMT" xfId="577" xr:uid="{00000000-0005-0000-0000-00003C020000}"/>
    <cellStyle name="_TG-TH_1_bo sung von KCH nam 2010 va Du an tre kho khan" xfId="578" xr:uid="{00000000-0005-0000-0000-00003D020000}"/>
    <cellStyle name="_TG-TH_1_Book1" xfId="579" xr:uid="{00000000-0005-0000-0000-00003E020000}"/>
    <cellStyle name="_TG-TH_1_Book1_1" xfId="580" xr:uid="{00000000-0005-0000-0000-00003F020000}"/>
    <cellStyle name="_TG-TH_1_Book1_1_BC CV 6403 BKHĐT" xfId="581" xr:uid="{00000000-0005-0000-0000-000040020000}"/>
    <cellStyle name="_TG-TH_1_Book1_1_Bieu mau cong trinh khoi cong moi 3-4" xfId="582" xr:uid="{00000000-0005-0000-0000-000041020000}"/>
    <cellStyle name="_TG-TH_1_Book1_1_Bieu3ODA" xfId="583" xr:uid="{00000000-0005-0000-0000-000042020000}"/>
    <cellStyle name="_TG-TH_1_Book1_1_Bieu4HTMT" xfId="584" xr:uid="{00000000-0005-0000-0000-000043020000}"/>
    <cellStyle name="_TG-TH_1_Book1_1_Book1" xfId="585" xr:uid="{00000000-0005-0000-0000-000044020000}"/>
    <cellStyle name="_TG-TH_1_Book1_1_Luy ke von ung nam 2011 -Thoa gui ngay 12-8-2012" xfId="586" xr:uid="{00000000-0005-0000-0000-000045020000}"/>
    <cellStyle name="_TG-TH_1_Book1_2" xfId="587" xr:uid="{00000000-0005-0000-0000-000046020000}"/>
    <cellStyle name="_TG-TH_1_Book1_2_BC CV 6403 BKHĐT" xfId="588" xr:uid="{00000000-0005-0000-0000-000047020000}"/>
    <cellStyle name="_TG-TH_1_Book1_2_Bieu3ODA" xfId="589" xr:uid="{00000000-0005-0000-0000-000048020000}"/>
    <cellStyle name="_TG-TH_1_Book1_2_Luy ke von ung nam 2011 -Thoa gui ngay 12-8-2012" xfId="590" xr:uid="{00000000-0005-0000-0000-000049020000}"/>
    <cellStyle name="_TG-TH_1_Book1_3" xfId="591" xr:uid="{00000000-0005-0000-0000-00004A020000}"/>
    <cellStyle name="_TG-TH_1_Book1_BC CV 6403 BKHĐT" xfId="592" xr:uid="{00000000-0005-0000-0000-00004B020000}"/>
    <cellStyle name="_TG-TH_1_Book1_Bieu mau cong trinh khoi cong moi 3-4" xfId="593" xr:uid="{00000000-0005-0000-0000-00004C020000}"/>
    <cellStyle name="_TG-TH_1_Book1_Bieu3ODA" xfId="594" xr:uid="{00000000-0005-0000-0000-00004D020000}"/>
    <cellStyle name="_TG-TH_1_Book1_Bieu4HTMT" xfId="595" xr:uid="{00000000-0005-0000-0000-00004E020000}"/>
    <cellStyle name="_TG-TH_1_Book1_bo sung von KCH nam 2010 va Du an tre kho khan" xfId="596" xr:uid="{00000000-0005-0000-0000-00004F020000}"/>
    <cellStyle name="_TG-TH_1_Book1_danh muc chuan bi dau tu 2011 ngay 07-6-2011" xfId="597" xr:uid="{00000000-0005-0000-0000-000050020000}"/>
    <cellStyle name="_TG-TH_1_Book1_Danh muc pbo nguon von XSKT, XDCB nam 2009 chuyen qua nam 2010" xfId="598" xr:uid="{00000000-0005-0000-0000-000051020000}"/>
    <cellStyle name="_TG-TH_1_Book1_dieu chinh KH 2011 ngay 26-5-2011111" xfId="599" xr:uid="{00000000-0005-0000-0000-000052020000}"/>
    <cellStyle name="_TG-TH_1_Book1_DS KCH PHAN BO VON NSDP NAM 2010" xfId="600" xr:uid="{00000000-0005-0000-0000-000053020000}"/>
    <cellStyle name="_TG-TH_1_Book1_giao KH 2011 ngay 10-12-2010" xfId="601" xr:uid="{00000000-0005-0000-0000-000054020000}"/>
    <cellStyle name="_TG-TH_1_Book1_Luy ke von ung nam 2011 -Thoa gui ngay 12-8-2012" xfId="602" xr:uid="{00000000-0005-0000-0000-000055020000}"/>
    <cellStyle name="_TG-TH_1_CAU Khanh Nam(Thi Cong)" xfId="603" xr:uid="{00000000-0005-0000-0000-000056020000}"/>
    <cellStyle name="_TG-TH_1_ChiHuong_ApGia" xfId="604" xr:uid="{00000000-0005-0000-0000-000058020000}"/>
    <cellStyle name="_TG-TH_1_CoCauPhi (version 1)" xfId="605" xr:uid="{00000000-0005-0000-0000-000057020000}"/>
    <cellStyle name="_TG-TH_1_danh muc chuan bi dau tu 2011 ngay 07-6-2011" xfId="606" xr:uid="{00000000-0005-0000-0000-000059020000}"/>
    <cellStyle name="_TG-TH_1_Danh muc pbo nguon von XSKT, XDCB nam 2009 chuyen qua nam 2010" xfId="607" xr:uid="{00000000-0005-0000-0000-00005A020000}"/>
    <cellStyle name="_TG-TH_1_DAU NOI PL-CL TAI PHU LAMHC" xfId="608" xr:uid="{00000000-0005-0000-0000-00005B020000}"/>
    <cellStyle name="_TG-TH_1_dieu chinh KH 2011 ngay 26-5-2011111" xfId="609" xr:uid="{00000000-0005-0000-0000-00005C020000}"/>
    <cellStyle name="_TG-TH_1_DS KCH PHAN BO VON NSDP NAM 2010" xfId="610" xr:uid="{00000000-0005-0000-0000-00005D020000}"/>
    <cellStyle name="_TG-TH_1_DU TRU VAT TU" xfId="611" xr:uid="{00000000-0005-0000-0000-00005E020000}"/>
    <cellStyle name="_TG-TH_1_giao KH 2011 ngay 10-12-2010" xfId="612" xr:uid="{00000000-0005-0000-0000-000060020000}"/>
    <cellStyle name="_TG-TH_1_GTGT 2003" xfId="613" xr:uid="{00000000-0005-0000-0000-00005F020000}"/>
    <cellStyle name="_TG-TH_1_KE KHAI THUE GTGT 2004" xfId="614" xr:uid="{00000000-0005-0000-0000-000061020000}"/>
    <cellStyle name="_TG-TH_1_KE KHAI THUE GTGT 2004_BCTC2004" xfId="615" xr:uid="{00000000-0005-0000-0000-000062020000}"/>
    <cellStyle name="_TG-TH_1_KH TPCP vung TNB (03-1-2012)" xfId="616" xr:uid="{00000000-0005-0000-0000-000064020000}"/>
    <cellStyle name="_TG-TH_1_kien giang 2" xfId="617" xr:uid="{00000000-0005-0000-0000-000063020000}"/>
    <cellStyle name="_TG-TH_1_Lora-tungchau" xfId="618" xr:uid="{00000000-0005-0000-0000-000065020000}"/>
    <cellStyle name="_TG-TH_1_Luy ke von ung nam 2011 -Thoa gui ngay 12-8-2012" xfId="619" xr:uid="{00000000-0005-0000-0000-000066020000}"/>
    <cellStyle name="_TG-TH_1_NhanCong" xfId="620" xr:uid="{00000000-0005-0000-0000-000068020000}"/>
    <cellStyle name="_TG-TH_1_N-X-T-04" xfId="621" xr:uid="{00000000-0005-0000-0000-000067020000}"/>
    <cellStyle name="_TG-TH_1_phu luc tong ket tinh hinh TH giai doan 03-10 (ngay 30)" xfId="622" xr:uid="{00000000-0005-0000-0000-000069020000}"/>
    <cellStyle name="_TG-TH_1_Qt-HT3PQ1(CauKho)" xfId="623" xr:uid="{00000000-0005-0000-0000-00006A020000}"/>
    <cellStyle name="_TG-TH_1_Sheet1" xfId="624" xr:uid="{00000000-0005-0000-0000-00006B020000}"/>
    <cellStyle name="_TG-TH_1_TK152-04" xfId="625" xr:uid="{00000000-0005-0000-0000-00006C020000}"/>
    <cellStyle name="_TG-TH_1_ÿÿÿÿÿ" xfId="626" xr:uid="{00000000-0005-0000-0000-00006D020000}"/>
    <cellStyle name="_TG-TH_1_ÿÿÿÿÿ_Bieu mau cong trinh khoi cong moi 3-4" xfId="627" xr:uid="{00000000-0005-0000-0000-00006E020000}"/>
    <cellStyle name="_TG-TH_1_ÿÿÿÿÿ_Bieu3ODA" xfId="628" xr:uid="{00000000-0005-0000-0000-00006F020000}"/>
    <cellStyle name="_TG-TH_1_ÿÿÿÿÿ_Bieu4HTMT" xfId="629" xr:uid="{00000000-0005-0000-0000-000070020000}"/>
    <cellStyle name="_TG-TH_1_ÿÿÿÿÿ_KH TPCP vung TNB (03-1-2012)" xfId="630" xr:uid="{00000000-0005-0000-0000-000072020000}"/>
    <cellStyle name="_TG-TH_1_ÿÿÿÿÿ_kien giang 2" xfId="631" xr:uid="{00000000-0005-0000-0000-000071020000}"/>
    <cellStyle name="_TG-TH_2" xfId="632" xr:uid="{00000000-0005-0000-0000-000073020000}"/>
    <cellStyle name="_TG-TH_2_ApGiaVatTu_cayxanh_latgach" xfId="633" xr:uid="{00000000-0005-0000-0000-000074020000}"/>
    <cellStyle name="_TG-TH_2_BANG TONG HOP TINH HINH THANH QUYET TOAN (MOI I)" xfId="634" xr:uid="{00000000-0005-0000-0000-000075020000}"/>
    <cellStyle name="_TG-TH_2_BAO GIA NGAY 24-10-08 (co dam)" xfId="635" xr:uid="{00000000-0005-0000-0000-000076020000}"/>
    <cellStyle name="_TG-TH_2_BC  NAM 2007" xfId="636" xr:uid="{00000000-0005-0000-0000-000077020000}"/>
    <cellStyle name="_TG-TH_2_BC CV 6403 BKHĐT" xfId="637" xr:uid="{00000000-0005-0000-0000-000078020000}"/>
    <cellStyle name="_TG-TH_2_BC NQ11-CP - chinh sua lai" xfId="638" xr:uid="{00000000-0005-0000-0000-000079020000}"/>
    <cellStyle name="_TG-TH_2_BC NQ11-CP-Quynh sau bieu so3" xfId="639" xr:uid="{00000000-0005-0000-0000-00007A020000}"/>
    <cellStyle name="_TG-TH_2_BC_NQ11-CP_-_Thao_sua_lai" xfId="640" xr:uid="{00000000-0005-0000-0000-00007B020000}"/>
    <cellStyle name="_TG-TH_2_Bieu mau cong trinh khoi cong moi 3-4" xfId="641" xr:uid="{00000000-0005-0000-0000-00007C020000}"/>
    <cellStyle name="_TG-TH_2_Bieu3ODA" xfId="642" xr:uid="{00000000-0005-0000-0000-00007D020000}"/>
    <cellStyle name="_TG-TH_2_Bieu3ODA_1" xfId="643" xr:uid="{00000000-0005-0000-0000-00007E020000}"/>
    <cellStyle name="_TG-TH_2_Bieu4HTMT" xfId="644" xr:uid="{00000000-0005-0000-0000-00007F020000}"/>
    <cellStyle name="_TG-TH_2_bo sung von KCH nam 2010 va Du an tre kho khan" xfId="645" xr:uid="{00000000-0005-0000-0000-000080020000}"/>
    <cellStyle name="_TG-TH_2_Book1" xfId="646" xr:uid="{00000000-0005-0000-0000-000081020000}"/>
    <cellStyle name="_TG-TH_2_Book1_1" xfId="647" xr:uid="{00000000-0005-0000-0000-000082020000}"/>
    <cellStyle name="_TG-TH_2_Book1_1_BC CV 6403 BKHĐT" xfId="648" xr:uid="{00000000-0005-0000-0000-000083020000}"/>
    <cellStyle name="_TG-TH_2_Book1_1_Bieu mau cong trinh khoi cong moi 3-4" xfId="649" xr:uid="{00000000-0005-0000-0000-000084020000}"/>
    <cellStyle name="_TG-TH_2_Book1_1_Bieu3ODA" xfId="650" xr:uid="{00000000-0005-0000-0000-000085020000}"/>
    <cellStyle name="_TG-TH_2_Book1_1_Bieu4HTMT" xfId="651" xr:uid="{00000000-0005-0000-0000-000086020000}"/>
    <cellStyle name="_TG-TH_2_Book1_1_Book1" xfId="652" xr:uid="{00000000-0005-0000-0000-000087020000}"/>
    <cellStyle name="_TG-TH_2_Book1_1_Luy ke von ung nam 2011 -Thoa gui ngay 12-8-2012" xfId="653" xr:uid="{00000000-0005-0000-0000-000088020000}"/>
    <cellStyle name="_TG-TH_2_Book1_2" xfId="654" xr:uid="{00000000-0005-0000-0000-000089020000}"/>
    <cellStyle name="_TG-TH_2_Book1_2_BC CV 6403 BKHĐT" xfId="655" xr:uid="{00000000-0005-0000-0000-00008A020000}"/>
    <cellStyle name="_TG-TH_2_Book1_2_Bieu3ODA" xfId="656" xr:uid="{00000000-0005-0000-0000-00008B020000}"/>
    <cellStyle name="_TG-TH_2_Book1_2_Luy ke von ung nam 2011 -Thoa gui ngay 12-8-2012" xfId="657" xr:uid="{00000000-0005-0000-0000-00008C020000}"/>
    <cellStyle name="_TG-TH_2_Book1_3" xfId="658" xr:uid="{00000000-0005-0000-0000-00008D020000}"/>
    <cellStyle name="_TG-TH_2_Book1_BC CV 6403 BKHĐT" xfId="659" xr:uid="{00000000-0005-0000-0000-00008E020000}"/>
    <cellStyle name="_TG-TH_2_Book1_Bieu mau cong trinh khoi cong moi 3-4" xfId="660" xr:uid="{00000000-0005-0000-0000-00008F020000}"/>
    <cellStyle name="_TG-TH_2_Book1_Bieu3ODA" xfId="661" xr:uid="{00000000-0005-0000-0000-000090020000}"/>
    <cellStyle name="_TG-TH_2_Book1_Bieu4HTMT" xfId="662" xr:uid="{00000000-0005-0000-0000-000091020000}"/>
    <cellStyle name="_TG-TH_2_Book1_bo sung von KCH nam 2010 va Du an tre kho khan" xfId="663" xr:uid="{00000000-0005-0000-0000-000092020000}"/>
    <cellStyle name="_TG-TH_2_Book1_danh muc chuan bi dau tu 2011 ngay 07-6-2011" xfId="664" xr:uid="{00000000-0005-0000-0000-000093020000}"/>
    <cellStyle name="_TG-TH_2_Book1_Danh muc pbo nguon von XSKT, XDCB nam 2009 chuyen qua nam 2010" xfId="665" xr:uid="{00000000-0005-0000-0000-000094020000}"/>
    <cellStyle name="_TG-TH_2_Book1_dieu chinh KH 2011 ngay 26-5-2011111" xfId="666" xr:uid="{00000000-0005-0000-0000-000095020000}"/>
    <cellStyle name="_TG-TH_2_Book1_DS KCH PHAN BO VON NSDP NAM 2010" xfId="667" xr:uid="{00000000-0005-0000-0000-000096020000}"/>
    <cellStyle name="_TG-TH_2_Book1_giao KH 2011 ngay 10-12-2010" xfId="668" xr:uid="{00000000-0005-0000-0000-000097020000}"/>
    <cellStyle name="_TG-TH_2_Book1_Luy ke von ung nam 2011 -Thoa gui ngay 12-8-2012" xfId="669" xr:uid="{00000000-0005-0000-0000-000098020000}"/>
    <cellStyle name="_TG-TH_2_CAU Khanh Nam(Thi Cong)" xfId="670" xr:uid="{00000000-0005-0000-0000-000099020000}"/>
    <cellStyle name="_TG-TH_2_ChiHuong_ApGia" xfId="671" xr:uid="{00000000-0005-0000-0000-00009B020000}"/>
    <cellStyle name="_TG-TH_2_CoCauPhi (version 1)" xfId="672" xr:uid="{00000000-0005-0000-0000-00009A020000}"/>
    <cellStyle name="_TG-TH_2_danh muc chuan bi dau tu 2011 ngay 07-6-2011" xfId="673" xr:uid="{00000000-0005-0000-0000-00009C020000}"/>
    <cellStyle name="_TG-TH_2_Danh muc pbo nguon von XSKT, XDCB nam 2009 chuyen qua nam 2010" xfId="674" xr:uid="{00000000-0005-0000-0000-00009D020000}"/>
    <cellStyle name="_TG-TH_2_DAU NOI PL-CL TAI PHU LAMHC" xfId="675" xr:uid="{00000000-0005-0000-0000-00009E020000}"/>
    <cellStyle name="_TG-TH_2_dieu chinh KH 2011 ngay 26-5-2011111" xfId="676" xr:uid="{00000000-0005-0000-0000-00009F020000}"/>
    <cellStyle name="_TG-TH_2_DS KCH PHAN BO VON NSDP NAM 2010" xfId="677" xr:uid="{00000000-0005-0000-0000-0000A0020000}"/>
    <cellStyle name="_TG-TH_2_DU TRU VAT TU" xfId="678" xr:uid="{00000000-0005-0000-0000-0000A1020000}"/>
    <cellStyle name="_TG-TH_2_giao KH 2011 ngay 10-12-2010" xfId="679" xr:uid="{00000000-0005-0000-0000-0000A3020000}"/>
    <cellStyle name="_TG-TH_2_GTGT 2003" xfId="680" xr:uid="{00000000-0005-0000-0000-0000A2020000}"/>
    <cellStyle name="_TG-TH_2_KE KHAI THUE GTGT 2004" xfId="681" xr:uid="{00000000-0005-0000-0000-0000A4020000}"/>
    <cellStyle name="_TG-TH_2_KE KHAI THUE GTGT 2004_BCTC2004" xfId="682" xr:uid="{00000000-0005-0000-0000-0000A5020000}"/>
    <cellStyle name="_TG-TH_2_KH TPCP vung TNB (03-1-2012)" xfId="683" xr:uid="{00000000-0005-0000-0000-0000A7020000}"/>
    <cellStyle name="_TG-TH_2_kien giang 2" xfId="684" xr:uid="{00000000-0005-0000-0000-0000A6020000}"/>
    <cellStyle name="_TG-TH_2_Lora-tungchau" xfId="685" xr:uid="{00000000-0005-0000-0000-0000A8020000}"/>
    <cellStyle name="_TG-TH_2_Luy ke von ung nam 2011 -Thoa gui ngay 12-8-2012" xfId="686" xr:uid="{00000000-0005-0000-0000-0000A9020000}"/>
    <cellStyle name="_TG-TH_2_NhanCong" xfId="687" xr:uid="{00000000-0005-0000-0000-0000AB020000}"/>
    <cellStyle name="_TG-TH_2_N-X-T-04" xfId="688" xr:uid="{00000000-0005-0000-0000-0000AA020000}"/>
    <cellStyle name="_TG-TH_2_phu luc tong ket tinh hinh TH giai doan 03-10 (ngay 30)" xfId="689" xr:uid="{00000000-0005-0000-0000-0000AC020000}"/>
    <cellStyle name="_TG-TH_2_Qt-HT3PQ1(CauKho)" xfId="690" xr:uid="{00000000-0005-0000-0000-0000AD020000}"/>
    <cellStyle name="_TG-TH_2_Sheet1" xfId="691" xr:uid="{00000000-0005-0000-0000-0000AE020000}"/>
    <cellStyle name="_TG-TH_2_TK152-04" xfId="692" xr:uid="{00000000-0005-0000-0000-0000AF020000}"/>
    <cellStyle name="_TG-TH_2_ÿÿÿÿÿ" xfId="693" xr:uid="{00000000-0005-0000-0000-0000B0020000}"/>
    <cellStyle name="_TG-TH_2_ÿÿÿÿÿ_Bieu mau cong trinh khoi cong moi 3-4" xfId="694" xr:uid="{00000000-0005-0000-0000-0000B1020000}"/>
    <cellStyle name="_TG-TH_2_ÿÿÿÿÿ_Bieu3ODA" xfId="695" xr:uid="{00000000-0005-0000-0000-0000B2020000}"/>
    <cellStyle name="_TG-TH_2_ÿÿÿÿÿ_Bieu4HTMT" xfId="696" xr:uid="{00000000-0005-0000-0000-0000B3020000}"/>
    <cellStyle name="_TG-TH_2_ÿÿÿÿÿ_KH TPCP vung TNB (03-1-2012)" xfId="697" xr:uid="{00000000-0005-0000-0000-0000B5020000}"/>
    <cellStyle name="_TG-TH_2_ÿÿÿÿÿ_kien giang 2" xfId="698" xr:uid="{00000000-0005-0000-0000-0000B4020000}"/>
    <cellStyle name="_TG-TH_3" xfId="699" xr:uid="{00000000-0005-0000-0000-0000B6020000}"/>
    <cellStyle name="_TG-TH_3_Lora-tungchau" xfId="700" xr:uid="{00000000-0005-0000-0000-0000B7020000}"/>
    <cellStyle name="_TG-TH_3_Qt-HT3PQ1(CauKho)" xfId="701" xr:uid="{00000000-0005-0000-0000-0000B8020000}"/>
    <cellStyle name="_TG-TH_4" xfId="702" xr:uid="{00000000-0005-0000-0000-0000B9020000}"/>
    <cellStyle name="_TK152-04" xfId="703" xr:uid="{00000000-0005-0000-0000-0000BA020000}"/>
    <cellStyle name="_Tong dutoan PP LAHAI" xfId="704" xr:uid="{00000000-0005-0000-0000-0000BB020000}"/>
    <cellStyle name="_TPCP GT-24-5-Mien Nui" xfId="705" xr:uid="{00000000-0005-0000-0000-0000BC020000}"/>
    <cellStyle name="_TPCP GT-24-5-Mien Nui_!1 1 bao cao giao KH ve HTCMT vung TNB   12-12-2011" xfId="706" xr:uid="{00000000-0005-0000-0000-0000BD020000}"/>
    <cellStyle name="_TPCP GT-24-5-Mien Nui_Bieu4HTMT" xfId="707" xr:uid="{00000000-0005-0000-0000-0000BE020000}"/>
    <cellStyle name="_TPCP GT-24-5-Mien Nui_Bieu4HTMT_!1 1 bao cao giao KH ve HTCMT vung TNB   12-12-2011" xfId="708" xr:uid="{00000000-0005-0000-0000-0000BF020000}"/>
    <cellStyle name="_TPCP GT-24-5-Mien Nui_Bieu4HTMT_KH TPCP vung TNB (03-1-2012)" xfId="709" xr:uid="{00000000-0005-0000-0000-0000C0020000}"/>
    <cellStyle name="_TPCP GT-24-5-Mien Nui_KH TPCP vung TNB (03-1-2012)" xfId="710" xr:uid="{00000000-0005-0000-0000-0000C1020000}"/>
    <cellStyle name="_ung truoc 2011 NSTW Thanh Hoa + Nge An gui Thu 12-5" xfId="711" xr:uid="{00000000-0005-0000-0000-0000C2020000}"/>
    <cellStyle name="_ung truoc 2011 NSTW Thanh Hoa + Nge An gui Thu 12-5_!1 1 bao cao giao KH ve HTCMT vung TNB   12-12-2011" xfId="712" xr:uid="{00000000-0005-0000-0000-0000C3020000}"/>
    <cellStyle name="_ung truoc 2011 NSTW Thanh Hoa + Nge An gui Thu 12-5_Bieu4HTMT" xfId="713" xr:uid="{00000000-0005-0000-0000-0000C4020000}"/>
    <cellStyle name="_ung truoc 2011 NSTW Thanh Hoa + Nge An gui Thu 12-5_Bieu4HTMT_!1 1 bao cao giao KH ve HTCMT vung TNB   12-12-2011" xfId="714" xr:uid="{00000000-0005-0000-0000-0000C5020000}"/>
    <cellStyle name="_ung truoc 2011 NSTW Thanh Hoa + Nge An gui Thu 12-5_Bieu4HTMT_KH TPCP vung TNB (03-1-2012)" xfId="715" xr:uid="{00000000-0005-0000-0000-0000C6020000}"/>
    <cellStyle name="_ung truoc 2011 NSTW Thanh Hoa + Nge An gui Thu 12-5_KH TPCP vung TNB (03-1-2012)" xfId="716" xr:uid="{00000000-0005-0000-0000-0000C7020000}"/>
    <cellStyle name="_ung truoc cua long an (6-5-2010)" xfId="717" xr:uid="{00000000-0005-0000-0000-0000C8020000}"/>
    <cellStyle name="_Ung von nam 2011 vung TNB - Doan Cong tac (12-5-2010)" xfId="718" xr:uid="{00000000-0005-0000-0000-0000C9020000}"/>
    <cellStyle name="_Ung von nam 2011 vung TNB - Doan Cong tac (12-5-2010)_!1 1 bao cao giao KH ve HTCMT vung TNB   12-12-2011" xfId="719" xr:uid="{00000000-0005-0000-0000-0000CA020000}"/>
    <cellStyle name="_Ung von nam 2011 vung TNB - Doan Cong tac (12-5-2010)_Bieu4HTMT" xfId="720" xr:uid="{00000000-0005-0000-0000-0000CB020000}"/>
    <cellStyle name="_Ung von nam 2011 vung TNB - Doan Cong tac (12-5-2010)_Bieu4HTMT_!1 1 bao cao giao KH ve HTCMT vung TNB   12-12-2011" xfId="721" xr:uid="{00000000-0005-0000-0000-0000CC020000}"/>
    <cellStyle name="_Ung von nam 2011 vung TNB - Doan Cong tac (12-5-2010)_Bieu4HTMT_KH TPCP vung TNB (03-1-2012)" xfId="722" xr:uid="{00000000-0005-0000-0000-0000CD020000}"/>
    <cellStyle name="_Ung von nam 2011 vung TNB - Doan Cong tac (12-5-2010)_Cong trinh co y kien LD_Dang_NN_2011-Tay nguyen-9-10" xfId="723" xr:uid="{00000000-0005-0000-0000-0000CE020000}"/>
    <cellStyle name="_Ung von nam 2011 vung TNB - Doan Cong tac (12-5-2010)_Cong trinh co y kien LD_Dang_NN_2011-Tay nguyen-9-10_!1 1 bao cao giao KH ve HTCMT vung TNB   12-12-2011" xfId="724" xr:uid="{00000000-0005-0000-0000-0000CF020000}"/>
    <cellStyle name="_Ung von nam 2011 vung TNB - Doan Cong tac (12-5-2010)_Cong trinh co y kien LD_Dang_NN_2011-Tay nguyen-9-10_Bieu4HTMT" xfId="725" xr:uid="{00000000-0005-0000-0000-0000D0020000}"/>
    <cellStyle name="_Ung von nam 2011 vung TNB - Doan Cong tac (12-5-2010)_Cong trinh co y kien LD_Dang_NN_2011-Tay nguyen-9-10_Bieu4HTMT_!1 1 bao cao giao KH ve HTCMT vung TNB   12-12-2011" xfId="726" xr:uid="{00000000-0005-0000-0000-0000D1020000}"/>
    <cellStyle name="_Ung von nam 2011 vung TNB - Doan Cong tac (12-5-2010)_Cong trinh co y kien LD_Dang_NN_2011-Tay nguyen-9-10_Bieu4HTMT_KH TPCP vung TNB (03-1-2012)" xfId="727" xr:uid="{00000000-0005-0000-0000-0000D2020000}"/>
    <cellStyle name="_Ung von nam 2011 vung TNB - Doan Cong tac (12-5-2010)_Cong trinh co y kien LD_Dang_NN_2011-Tay nguyen-9-10_KH TPCP vung TNB (03-1-2012)" xfId="728" xr:uid="{00000000-0005-0000-0000-0000D3020000}"/>
    <cellStyle name="_Ung von nam 2011 vung TNB - Doan Cong tac (12-5-2010)_KH TPCP vung TNB (03-1-2012)" xfId="729" xr:uid="{00000000-0005-0000-0000-0000D4020000}"/>
    <cellStyle name="_Ung von nam 2011 vung TNB - Doan Cong tac (12-5-2010)_TN - Ho tro khac 2011" xfId="730" xr:uid="{00000000-0005-0000-0000-0000D5020000}"/>
    <cellStyle name="_Ung von nam 2011 vung TNB - Doan Cong tac (12-5-2010)_TN - Ho tro khac 2011_!1 1 bao cao giao KH ve HTCMT vung TNB   12-12-2011" xfId="731" xr:uid="{00000000-0005-0000-0000-0000D6020000}"/>
    <cellStyle name="_Ung von nam 2011 vung TNB - Doan Cong tac (12-5-2010)_TN - Ho tro khac 2011_Bieu4HTMT" xfId="732" xr:uid="{00000000-0005-0000-0000-0000D7020000}"/>
    <cellStyle name="_Ung von nam 2011 vung TNB - Doan Cong tac (12-5-2010)_TN - Ho tro khac 2011_Bieu4HTMT_!1 1 bao cao giao KH ve HTCMT vung TNB   12-12-2011" xfId="733" xr:uid="{00000000-0005-0000-0000-0000D8020000}"/>
    <cellStyle name="_Ung von nam 2011 vung TNB - Doan Cong tac (12-5-2010)_TN - Ho tro khac 2011_Bieu4HTMT_KH TPCP vung TNB (03-1-2012)" xfId="734" xr:uid="{00000000-0005-0000-0000-0000D9020000}"/>
    <cellStyle name="_Ung von nam 2011 vung TNB - Doan Cong tac (12-5-2010)_TN - Ho tro khac 2011_KH TPCP vung TNB (03-1-2012)" xfId="735" xr:uid="{00000000-0005-0000-0000-0000DA020000}"/>
    <cellStyle name="_x005f_x0001_" xfId="736" xr:uid="{00000000-0005-0000-0000-0000DB020000}"/>
    <cellStyle name="_x005f_x0001__!1 1 bao cao giao KH ve HTCMT vung TNB   12-12-2011" xfId="737" xr:uid="{00000000-0005-0000-0000-0000DC020000}"/>
    <cellStyle name="_x005f_x0001__kien giang 2" xfId="738" xr:uid="{00000000-0005-0000-0000-0000DD020000}"/>
    <cellStyle name="_x005f_x000d__x005f_x000a_JournalTemplate=C:\COMFO\CTALK\JOURSTD.TPL_x005f_x000d__x005f_x000a_LbStateAddress=3 3 0 251 1 89 2 311_x005f_x000d__x005f_x000a_LbStateJou" xfId="739" xr:uid="{00000000-0005-0000-0000-0000DE020000}"/>
    <cellStyle name="_XDCB thang 12.2010" xfId="740" xr:uid="{00000000-0005-0000-0000-0000DF020000}"/>
    <cellStyle name="_ÿÿÿÿÿ" xfId="741" xr:uid="{00000000-0005-0000-0000-0000E0020000}"/>
    <cellStyle name="_ÿÿÿÿÿ_Bieu mau cong trinh khoi cong moi 3-4" xfId="742" xr:uid="{00000000-0005-0000-0000-0000E1020000}"/>
    <cellStyle name="_ÿÿÿÿÿ_Bieu mau cong trinh khoi cong moi 3-4_!1 1 bao cao giao KH ve HTCMT vung TNB   12-12-2011" xfId="743" xr:uid="{00000000-0005-0000-0000-0000E2020000}"/>
    <cellStyle name="_ÿÿÿÿÿ_Bieu mau cong trinh khoi cong moi 3-4_KH TPCP vung TNB (03-1-2012)" xfId="744" xr:uid="{00000000-0005-0000-0000-0000E3020000}"/>
    <cellStyle name="_ÿÿÿÿÿ_Bieu3ODA" xfId="745" xr:uid="{00000000-0005-0000-0000-0000E4020000}"/>
    <cellStyle name="_ÿÿÿÿÿ_Bieu3ODA_!1 1 bao cao giao KH ve HTCMT vung TNB   12-12-2011" xfId="746" xr:uid="{00000000-0005-0000-0000-0000E5020000}"/>
    <cellStyle name="_ÿÿÿÿÿ_Bieu3ODA_KH TPCP vung TNB (03-1-2012)" xfId="747" xr:uid="{00000000-0005-0000-0000-0000E6020000}"/>
    <cellStyle name="_ÿÿÿÿÿ_Bieu4HTMT" xfId="748" xr:uid="{00000000-0005-0000-0000-0000E7020000}"/>
    <cellStyle name="_ÿÿÿÿÿ_Bieu4HTMT_!1 1 bao cao giao KH ve HTCMT vung TNB   12-12-2011" xfId="749" xr:uid="{00000000-0005-0000-0000-0000E8020000}"/>
    <cellStyle name="_ÿÿÿÿÿ_Bieu4HTMT_KH TPCP vung TNB (03-1-2012)" xfId="750" xr:uid="{00000000-0005-0000-0000-0000E9020000}"/>
    <cellStyle name="_ÿÿÿÿÿ_Kh ql62 (2010) 11-09" xfId="751" xr:uid="{00000000-0005-0000-0000-0000EB020000}"/>
    <cellStyle name="_ÿÿÿÿÿ_KH TPCP vung TNB (03-1-2012)" xfId="752" xr:uid="{00000000-0005-0000-0000-0000EC020000}"/>
    <cellStyle name="_ÿÿÿÿÿ_Khung 2012" xfId="753" xr:uid="{00000000-0005-0000-0000-0000ED020000}"/>
    <cellStyle name="_ÿÿÿÿÿ_kien giang 2" xfId="754" xr:uid="{00000000-0005-0000-0000-0000EA020000}"/>
    <cellStyle name="~1" xfId="755" xr:uid="{00000000-0005-0000-0000-0000EE020000}"/>
    <cellStyle name="’Ê‰Ý [0.00]_laroux" xfId="756" xr:uid="{00000000-0005-0000-0000-0000EF020000}"/>
    <cellStyle name="’Ê‰Ý_laroux" xfId="757" xr:uid="{00000000-0005-0000-0000-0000F0020000}"/>
    <cellStyle name="•W?_Format" xfId="758" xr:uid="{00000000-0005-0000-0000-0000F1020000}"/>
    <cellStyle name="•W€_’·Šú‰p•¶" xfId="759" xr:uid="{00000000-0005-0000-0000-0000F2020000}"/>
    <cellStyle name="•W_¯–ì" xfId="760" xr:uid="{00000000-0005-0000-0000-0000F3020000}"/>
    <cellStyle name="W_MARINE" xfId="761" xr:uid="{00000000-0005-0000-0000-0000F4020000}"/>
    <cellStyle name="0" xfId="762" xr:uid="{00000000-0005-0000-0000-0000F5020000}"/>
    <cellStyle name="0 2" xfId="763" xr:uid="{00000000-0005-0000-0000-0000F6020000}"/>
    <cellStyle name="0,0_x000d__x000a_NA_x000d__x000a_" xfId="764" xr:uid="{00000000-0005-0000-0000-0000F7020000}"/>
    <cellStyle name="0,0_x005f_x000d__x005f_x000a_NA_x005f_x000d__x005f_x000a_" xfId="765" xr:uid="{00000000-0005-0000-0000-0000F8020000}"/>
    <cellStyle name="0.0" xfId="766" xr:uid="{00000000-0005-0000-0000-0000F9020000}"/>
    <cellStyle name="0.0 2" xfId="767" xr:uid="{00000000-0005-0000-0000-0000FA020000}"/>
    <cellStyle name="0.00" xfId="768" xr:uid="{00000000-0005-0000-0000-0000FB020000}"/>
    <cellStyle name="0.00 2" xfId="769" xr:uid="{00000000-0005-0000-0000-0000FC020000}"/>
    <cellStyle name="1" xfId="770" xr:uid="{00000000-0005-0000-0000-0000FD020000}"/>
    <cellStyle name="1_!1 1 bao cao giao KH ve HTCMT vung TNB   12-12-2011" xfId="771" xr:uid="{00000000-0005-0000-0000-0000FE020000}"/>
    <cellStyle name="1_BAO GIA NGAY 24-10-08 (co dam)" xfId="772" xr:uid="{00000000-0005-0000-0000-0000FF020000}"/>
    <cellStyle name="1_Bieu4HTMT" xfId="773" xr:uid="{00000000-0005-0000-0000-000000030000}"/>
    <cellStyle name="1_Book1" xfId="774" xr:uid="{00000000-0005-0000-0000-000001030000}"/>
    <cellStyle name="1_Book1_1" xfId="775" xr:uid="{00000000-0005-0000-0000-000002030000}"/>
    <cellStyle name="1_Book1_1_!1 1 bao cao giao KH ve HTCMT vung TNB   12-12-2011" xfId="776" xr:uid="{00000000-0005-0000-0000-000003030000}"/>
    <cellStyle name="1_Book1_1_Bieu4HTMT" xfId="777" xr:uid="{00000000-0005-0000-0000-000004030000}"/>
    <cellStyle name="1_Book1_1_Bieu4HTMT_!1 1 bao cao giao KH ve HTCMT vung TNB   12-12-2011" xfId="778" xr:uid="{00000000-0005-0000-0000-000005030000}"/>
    <cellStyle name="1_Book1_1_Bieu4HTMT_KH TPCP vung TNB (03-1-2012)" xfId="779" xr:uid="{00000000-0005-0000-0000-000006030000}"/>
    <cellStyle name="1_Book1_1_KH TPCP vung TNB (03-1-2012)" xfId="780" xr:uid="{00000000-0005-0000-0000-000007030000}"/>
    <cellStyle name="1_Cau thuy dien Ban La (Cu Anh)" xfId="781" xr:uid="{00000000-0005-0000-0000-000008030000}"/>
    <cellStyle name="1_Cau thuy dien Ban La (Cu Anh)_!1 1 bao cao giao KH ve HTCMT vung TNB   12-12-2011" xfId="782" xr:uid="{00000000-0005-0000-0000-000009030000}"/>
    <cellStyle name="1_Cau thuy dien Ban La (Cu Anh)_Bieu4HTMT" xfId="783" xr:uid="{00000000-0005-0000-0000-00000A030000}"/>
    <cellStyle name="1_Cau thuy dien Ban La (Cu Anh)_Bieu4HTMT_!1 1 bao cao giao KH ve HTCMT vung TNB   12-12-2011" xfId="784" xr:uid="{00000000-0005-0000-0000-00000B030000}"/>
    <cellStyle name="1_Cau thuy dien Ban La (Cu Anh)_Bieu4HTMT_KH TPCP vung TNB (03-1-2012)" xfId="785" xr:uid="{00000000-0005-0000-0000-00000C030000}"/>
    <cellStyle name="1_Cau thuy dien Ban La (Cu Anh)_KH TPCP vung TNB (03-1-2012)" xfId="786" xr:uid="{00000000-0005-0000-0000-00000D030000}"/>
    <cellStyle name="1_Cong trinh co y kien LD_Dang_NN_2011-Tay nguyen-9-10" xfId="787" xr:uid="{00000000-0005-0000-0000-00000E030000}"/>
    <cellStyle name="1_Du toan 558 (Km17+508.12 - Km 22)" xfId="788" xr:uid="{00000000-0005-0000-0000-00000F030000}"/>
    <cellStyle name="1_Du toan 558 (Km17+508.12 - Km 22)_!1 1 bao cao giao KH ve HTCMT vung TNB   12-12-2011" xfId="789" xr:uid="{00000000-0005-0000-0000-000010030000}"/>
    <cellStyle name="1_Du toan 558 (Km17+508.12 - Km 22)_Bieu4HTMT" xfId="790" xr:uid="{00000000-0005-0000-0000-000011030000}"/>
    <cellStyle name="1_Du toan 558 (Km17+508.12 - Km 22)_Bieu4HTMT_!1 1 bao cao giao KH ve HTCMT vung TNB   12-12-2011" xfId="791" xr:uid="{00000000-0005-0000-0000-000012030000}"/>
    <cellStyle name="1_Du toan 558 (Km17+508.12 - Km 22)_Bieu4HTMT_KH TPCP vung TNB (03-1-2012)" xfId="792" xr:uid="{00000000-0005-0000-0000-000013030000}"/>
    <cellStyle name="1_Du toan 558 (Km17+508.12 - Km 22)_KH TPCP vung TNB (03-1-2012)" xfId="793" xr:uid="{00000000-0005-0000-0000-000014030000}"/>
    <cellStyle name="1_Gia_VLQL48_duyet " xfId="794" xr:uid="{00000000-0005-0000-0000-000015030000}"/>
    <cellStyle name="1_Gia_VLQL48_duyet _!1 1 bao cao giao KH ve HTCMT vung TNB   12-12-2011" xfId="795" xr:uid="{00000000-0005-0000-0000-000016030000}"/>
    <cellStyle name="1_Gia_VLQL48_duyet _Bieu4HTMT" xfId="796" xr:uid="{00000000-0005-0000-0000-000017030000}"/>
    <cellStyle name="1_Gia_VLQL48_duyet _Bieu4HTMT_!1 1 bao cao giao KH ve HTCMT vung TNB   12-12-2011" xfId="797" xr:uid="{00000000-0005-0000-0000-000018030000}"/>
    <cellStyle name="1_Gia_VLQL48_duyet _Bieu4HTMT_KH TPCP vung TNB (03-1-2012)" xfId="798" xr:uid="{00000000-0005-0000-0000-000019030000}"/>
    <cellStyle name="1_Gia_VLQL48_duyet _KH TPCP vung TNB (03-1-2012)" xfId="799" xr:uid="{00000000-0005-0000-0000-00001A030000}"/>
    <cellStyle name="1_Kh ql62 (2010) 11-09" xfId="800" xr:uid="{00000000-0005-0000-0000-000021030000}"/>
    <cellStyle name="1_KH TPCP vung TNB (03-1-2012)" xfId="801" xr:uid="{00000000-0005-0000-0000-000022030000}"/>
    <cellStyle name="1_Khung 2012" xfId="802" xr:uid="{00000000-0005-0000-0000-000023030000}"/>
    <cellStyle name="1_KlQdinhduyet" xfId="803" xr:uid="{00000000-0005-0000-0000-00001B030000}"/>
    <cellStyle name="1_KlQdinhduyet_!1 1 bao cao giao KH ve HTCMT vung TNB   12-12-2011" xfId="804" xr:uid="{00000000-0005-0000-0000-00001C030000}"/>
    <cellStyle name="1_KlQdinhduyet_Bieu4HTMT" xfId="805" xr:uid="{00000000-0005-0000-0000-00001D030000}"/>
    <cellStyle name="1_KlQdinhduyet_Bieu4HTMT_!1 1 bao cao giao KH ve HTCMT vung TNB   12-12-2011" xfId="806" xr:uid="{00000000-0005-0000-0000-00001E030000}"/>
    <cellStyle name="1_KlQdinhduyet_Bieu4HTMT_KH TPCP vung TNB (03-1-2012)" xfId="807" xr:uid="{00000000-0005-0000-0000-00001F030000}"/>
    <cellStyle name="1_KlQdinhduyet_KH TPCP vung TNB (03-1-2012)" xfId="808" xr:uid="{00000000-0005-0000-0000-000020030000}"/>
    <cellStyle name="1_TN - Ho tro khac 2011" xfId="809" xr:uid="{00000000-0005-0000-0000-000024030000}"/>
    <cellStyle name="1_TRUNG PMU 5" xfId="810" xr:uid="{00000000-0005-0000-0000-000025030000}"/>
    <cellStyle name="1_ÿÿÿÿÿ" xfId="811" xr:uid="{00000000-0005-0000-0000-000026030000}"/>
    <cellStyle name="1_ÿÿÿÿÿ_Bieu tong hop nhu cau ung 2011 da chon loc -Mien nui" xfId="812" xr:uid="{00000000-0005-0000-0000-000027030000}"/>
    <cellStyle name="1_ÿÿÿÿÿ_Bieu tong hop nhu cau ung 2011 da chon loc -Mien nui 2" xfId="813" xr:uid="{00000000-0005-0000-0000-000028030000}"/>
    <cellStyle name="1_ÿÿÿÿÿ_Kh ql62 (2010) 11-09" xfId="814" xr:uid="{00000000-0005-0000-0000-000029030000}"/>
    <cellStyle name="1_ÿÿÿÿÿ_Khung 2012" xfId="815" xr:uid="{00000000-0005-0000-0000-00002A030000}"/>
    <cellStyle name="15" xfId="816" xr:uid="{00000000-0005-0000-0000-00002B030000}"/>
    <cellStyle name="18" xfId="817" xr:uid="{00000000-0005-0000-0000-00002C030000}"/>
    <cellStyle name="¹éºÐÀ²_      " xfId="818" xr:uid="{00000000-0005-0000-0000-00002D030000}"/>
    <cellStyle name="2" xfId="819" xr:uid="{00000000-0005-0000-0000-00002E030000}"/>
    <cellStyle name="2_Book1" xfId="820" xr:uid="{00000000-0005-0000-0000-00002F030000}"/>
    <cellStyle name="2_Book1_1" xfId="821" xr:uid="{00000000-0005-0000-0000-000030030000}"/>
    <cellStyle name="2_Book1_1_!1 1 bao cao giao KH ve HTCMT vung TNB   12-12-2011" xfId="822" xr:uid="{00000000-0005-0000-0000-000031030000}"/>
    <cellStyle name="2_Book1_1_Bieu4HTMT" xfId="823" xr:uid="{00000000-0005-0000-0000-000032030000}"/>
    <cellStyle name="2_Book1_1_Bieu4HTMT_!1 1 bao cao giao KH ve HTCMT vung TNB   12-12-2011" xfId="824" xr:uid="{00000000-0005-0000-0000-000033030000}"/>
    <cellStyle name="2_Book1_1_Bieu4HTMT_KH TPCP vung TNB (03-1-2012)" xfId="825" xr:uid="{00000000-0005-0000-0000-000034030000}"/>
    <cellStyle name="2_Book1_1_KH TPCP vung TNB (03-1-2012)" xfId="826" xr:uid="{00000000-0005-0000-0000-000035030000}"/>
    <cellStyle name="2_Cau thuy dien Ban La (Cu Anh)" xfId="827" xr:uid="{00000000-0005-0000-0000-000036030000}"/>
    <cellStyle name="2_Cau thuy dien Ban La (Cu Anh)_!1 1 bao cao giao KH ve HTCMT vung TNB   12-12-2011" xfId="828" xr:uid="{00000000-0005-0000-0000-000037030000}"/>
    <cellStyle name="2_Cau thuy dien Ban La (Cu Anh)_Bieu4HTMT" xfId="829" xr:uid="{00000000-0005-0000-0000-000038030000}"/>
    <cellStyle name="2_Cau thuy dien Ban La (Cu Anh)_Bieu4HTMT_!1 1 bao cao giao KH ve HTCMT vung TNB   12-12-2011" xfId="830" xr:uid="{00000000-0005-0000-0000-000039030000}"/>
    <cellStyle name="2_Cau thuy dien Ban La (Cu Anh)_Bieu4HTMT_KH TPCP vung TNB (03-1-2012)" xfId="831" xr:uid="{00000000-0005-0000-0000-00003A030000}"/>
    <cellStyle name="2_Cau thuy dien Ban La (Cu Anh)_KH TPCP vung TNB (03-1-2012)" xfId="832" xr:uid="{00000000-0005-0000-0000-00003B030000}"/>
    <cellStyle name="2_Du toan 558 (Km17+508.12 - Km 22)" xfId="833" xr:uid="{00000000-0005-0000-0000-00003C030000}"/>
    <cellStyle name="2_Du toan 558 (Km17+508.12 - Km 22)_!1 1 bao cao giao KH ve HTCMT vung TNB   12-12-2011" xfId="834" xr:uid="{00000000-0005-0000-0000-00003D030000}"/>
    <cellStyle name="2_Du toan 558 (Km17+508.12 - Km 22)_Bieu4HTMT" xfId="835" xr:uid="{00000000-0005-0000-0000-00003E030000}"/>
    <cellStyle name="2_Du toan 558 (Km17+508.12 - Km 22)_Bieu4HTMT_!1 1 bao cao giao KH ve HTCMT vung TNB   12-12-2011" xfId="836" xr:uid="{00000000-0005-0000-0000-00003F030000}"/>
    <cellStyle name="2_Du toan 558 (Km17+508.12 - Km 22)_Bieu4HTMT_KH TPCP vung TNB (03-1-2012)" xfId="837" xr:uid="{00000000-0005-0000-0000-000040030000}"/>
    <cellStyle name="2_Du toan 558 (Km17+508.12 - Km 22)_KH TPCP vung TNB (03-1-2012)" xfId="838" xr:uid="{00000000-0005-0000-0000-000041030000}"/>
    <cellStyle name="2_Gia_VLQL48_duyet " xfId="839" xr:uid="{00000000-0005-0000-0000-000042030000}"/>
    <cellStyle name="2_Gia_VLQL48_duyet _!1 1 bao cao giao KH ve HTCMT vung TNB   12-12-2011" xfId="840" xr:uid="{00000000-0005-0000-0000-000043030000}"/>
    <cellStyle name="2_Gia_VLQL48_duyet _Bieu4HTMT" xfId="841" xr:uid="{00000000-0005-0000-0000-000044030000}"/>
    <cellStyle name="2_Gia_VLQL48_duyet _Bieu4HTMT_!1 1 bao cao giao KH ve HTCMT vung TNB   12-12-2011" xfId="842" xr:uid="{00000000-0005-0000-0000-000045030000}"/>
    <cellStyle name="2_Gia_VLQL48_duyet _Bieu4HTMT_KH TPCP vung TNB (03-1-2012)" xfId="843" xr:uid="{00000000-0005-0000-0000-000046030000}"/>
    <cellStyle name="2_Gia_VLQL48_duyet _KH TPCP vung TNB (03-1-2012)" xfId="844" xr:uid="{00000000-0005-0000-0000-000047030000}"/>
    <cellStyle name="2_KlQdinhduyet" xfId="845" xr:uid="{00000000-0005-0000-0000-000048030000}"/>
    <cellStyle name="2_KlQdinhduyet_!1 1 bao cao giao KH ve HTCMT vung TNB   12-12-2011" xfId="846" xr:uid="{00000000-0005-0000-0000-000049030000}"/>
    <cellStyle name="2_KlQdinhduyet_Bieu4HTMT" xfId="847" xr:uid="{00000000-0005-0000-0000-00004A030000}"/>
    <cellStyle name="2_KlQdinhduyet_Bieu4HTMT_!1 1 bao cao giao KH ve HTCMT vung TNB   12-12-2011" xfId="848" xr:uid="{00000000-0005-0000-0000-00004B030000}"/>
    <cellStyle name="2_KlQdinhduyet_Bieu4HTMT_KH TPCP vung TNB (03-1-2012)" xfId="849" xr:uid="{00000000-0005-0000-0000-00004C030000}"/>
    <cellStyle name="2_KlQdinhduyet_KH TPCP vung TNB (03-1-2012)" xfId="850" xr:uid="{00000000-0005-0000-0000-00004D030000}"/>
    <cellStyle name="2_TRUNG PMU 5" xfId="851" xr:uid="{00000000-0005-0000-0000-00004E030000}"/>
    <cellStyle name="2_ÿÿÿÿÿ" xfId="852" xr:uid="{00000000-0005-0000-0000-00004F030000}"/>
    <cellStyle name="2_ÿÿÿÿÿ_Bieu tong hop nhu cau ung 2011 da chon loc -Mien nui" xfId="853" xr:uid="{00000000-0005-0000-0000-000050030000}"/>
    <cellStyle name="2_ÿÿÿÿÿ_Bieu tong hop nhu cau ung 2011 da chon loc -Mien nui 2" xfId="854" xr:uid="{00000000-0005-0000-0000-000051030000}"/>
    <cellStyle name="-2001" xfId="855" xr:uid="{00000000-0005-0000-0000-000052030000}"/>
    <cellStyle name="3" xfId="856" xr:uid="{00000000-0005-0000-0000-000053030000}"/>
    <cellStyle name="3_Book1" xfId="857" xr:uid="{00000000-0005-0000-0000-000054030000}"/>
    <cellStyle name="3_Book1_1" xfId="858" xr:uid="{00000000-0005-0000-0000-000055030000}"/>
    <cellStyle name="3_Book1_1_!1 1 bao cao giao KH ve HTCMT vung TNB   12-12-2011" xfId="859" xr:uid="{00000000-0005-0000-0000-000056030000}"/>
    <cellStyle name="3_Book1_1_Bieu4HTMT" xfId="860" xr:uid="{00000000-0005-0000-0000-000057030000}"/>
    <cellStyle name="3_Book1_1_Bieu4HTMT_!1 1 bao cao giao KH ve HTCMT vung TNB   12-12-2011" xfId="861" xr:uid="{00000000-0005-0000-0000-000058030000}"/>
    <cellStyle name="3_Book1_1_Bieu4HTMT_KH TPCP vung TNB (03-1-2012)" xfId="862" xr:uid="{00000000-0005-0000-0000-000059030000}"/>
    <cellStyle name="3_Book1_1_KH TPCP vung TNB (03-1-2012)" xfId="863" xr:uid="{00000000-0005-0000-0000-00005A030000}"/>
    <cellStyle name="3_Cau thuy dien Ban La (Cu Anh)" xfId="864" xr:uid="{00000000-0005-0000-0000-00005B030000}"/>
    <cellStyle name="3_Cau thuy dien Ban La (Cu Anh)_!1 1 bao cao giao KH ve HTCMT vung TNB   12-12-2011" xfId="865" xr:uid="{00000000-0005-0000-0000-00005C030000}"/>
    <cellStyle name="3_Cau thuy dien Ban La (Cu Anh)_Bieu4HTMT" xfId="866" xr:uid="{00000000-0005-0000-0000-00005D030000}"/>
    <cellStyle name="3_Cau thuy dien Ban La (Cu Anh)_Bieu4HTMT_!1 1 bao cao giao KH ve HTCMT vung TNB   12-12-2011" xfId="867" xr:uid="{00000000-0005-0000-0000-00005E030000}"/>
    <cellStyle name="3_Cau thuy dien Ban La (Cu Anh)_Bieu4HTMT_KH TPCP vung TNB (03-1-2012)" xfId="868" xr:uid="{00000000-0005-0000-0000-00005F030000}"/>
    <cellStyle name="3_Cau thuy dien Ban La (Cu Anh)_KH TPCP vung TNB (03-1-2012)" xfId="869" xr:uid="{00000000-0005-0000-0000-000060030000}"/>
    <cellStyle name="3_Du toan 558 (Km17+508.12 - Km 22)" xfId="870" xr:uid="{00000000-0005-0000-0000-000061030000}"/>
    <cellStyle name="3_Du toan 558 (Km17+508.12 - Km 22)_!1 1 bao cao giao KH ve HTCMT vung TNB   12-12-2011" xfId="871" xr:uid="{00000000-0005-0000-0000-000062030000}"/>
    <cellStyle name="3_Du toan 558 (Km17+508.12 - Km 22)_Bieu4HTMT" xfId="872" xr:uid="{00000000-0005-0000-0000-000063030000}"/>
    <cellStyle name="3_Du toan 558 (Km17+508.12 - Km 22)_Bieu4HTMT_!1 1 bao cao giao KH ve HTCMT vung TNB   12-12-2011" xfId="873" xr:uid="{00000000-0005-0000-0000-000064030000}"/>
    <cellStyle name="3_Du toan 558 (Km17+508.12 - Km 22)_Bieu4HTMT_KH TPCP vung TNB (03-1-2012)" xfId="874" xr:uid="{00000000-0005-0000-0000-000065030000}"/>
    <cellStyle name="3_Du toan 558 (Km17+508.12 - Km 22)_KH TPCP vung TNB (03-1-2012)" xfId="875" xr:uid="{00000000-0005-0000-0000-000066030000}"/>
    <cellStyle name="3_Gia_VLQL48_duyet " xfId="876" xr:uid="{00000000-0005-0000-0000-000067030000}"/>
    <cellStyle name="3_Gia_VLQL48_duyet _!1 1 bao cao giao KH ve HTCMT vung TNB   12-12-2011" xfId="877" xr:uid="{00000000-0005-0000-0000-000068030000}"/>
    <cellStyle name="3_Gia_VLQL48_duyet _Bieu4HTMT" xfId="878" xr:uid="{00000000-0005-0000-0000-000069030000}"/>
    <cellStyle name="3_Gia_VLQL48_duyet _Bieu4HTMT_!1 1 bao cao giao KH ve HTCMT vung TNB   12-12-2011" xfId="879" xr:uid="{00000000-0005-0000-0000-00006A030000}"/>
    <cellStyle name="3_Gia_VLQL48_duyet _Bieu4HTMT_KH TPCP vung TNB (03-1-2012)" xfId="880" xr:uid="{00000000-0005-0000-0000-00006B030000}"/>
    <cellStyle name="3_Gia_VLQL48_duyet _KH TPCP vung TNB (03-1-2012)" xfId="881" xr:uid="{00000000-0005-0000-0000-00006C030000}"/>
    <cellStyle name="3_KlQdinhduyet" xfId="882" xr:uid="{00000000-0005-0000-0000-00006D030000}"/>
    <cellStyle name="3_KlQdinhduyet_!1 1 bao cao giao KH ve HTCMT vung TNB   12-12-2011" xfId="883" xr:uid="{00000000-0005-0000-0000-00006E030000}"/>
    <cellStyle name="3_KlQdinhduyet_Bieu4HTMT" xfId="884" xr:uid="{00000000-0005-0000-0000-00006F030000}"/>
    <cellStyle name="3_KlQdinhduyet_Bieu4HTMT_!1 1 bao cao giao KH ve HTCMT vung TNB   12-12-2011" xfId="885" xr:uid="{00000000-0005-0000-0000-000070030000}"/>
    <cellStyle name="3_KlQdinhduyet_Bieu4HTMT_KH TPCP vung TNB (03-1-2012)" xfId="886" xr:uid="{00000000-0005-0000-0000-000071030000}"/>
    <cellStyle name="3_KlQdinhduyet_KH TPCP vung TNB (03-1-2012)" xfId="887" xr:uid="{00000000-0005-0000-0000-000072030000}"/>
    <cellStyle name="3_ÿÿÿÿÿ" xfId="888" xr:uid="{00000000-0005-0000-0000-000073030000}"/>
    <cellStyle name="4" xfId="889" xr:uid="{00000000-0005-0000-0000-000074030000}"/>
    <cellStyle name="4_Book1" xfId="890" xr:uid="{00000000-0005-0000-0000-000075030000}"/>
    <cellStyle name="4_Book1_1" xfId="891" xr:uid="{00000000-0005-0000-0000-000076030000}"/>
    <cellStyle name="4_Book1_1_!1 1 bao cao giao KH ve HTCMT vung TNB   12-12-2011" xfId="892" xr:uid="{00000000-0005-0000-0000-000077030000}"/>
    <cellStyle name="4_Book1_1_Bieu4HTMT" xfId="893" xr:uid="{00000000-0005-0000-0000-000078030000}"/>
    <cellStyle name="4_Book1_1_Bieu4HTMT_!1 1 bao cao giao KH ve HTCMT vung TNB   12-12-2011" xfId="894" xr:uid="{00000000-0005-0000-0000-000079030000}"/>
    <cellStyle name="4_Book1_1_Bieu4HTMT_KH TPCP vung TNB (03-1-2012)" xfId="895" xr:uid="{00000000-0005-0000-0000-00007A030000}"/>
    <cellStyle name="4_Book1_1_KH TPCP vung TNB (03-1-2012)" xfId="896" xr:uid="{00000000-0005-0000-0000-00007B030000}"/>
    <cellStyle name="4_Cau thuy dien Ban La (Cu Anh)" xfId="897" xr:uid="{00000000-0005-0000-0000-00007C030000}"/>
    <cellStyle name="4_Cau thuy dien Ban La (Cu Anh)_!1 1 bao cao giao KH ve HTCMT vung TNB   12-12-2011" xfId="898" xr:uid="{00000000-0005-0000-0000-00007D030000}"/>
    <cellStyle name="4_Cau thuy dien Ban La (Cu Anh)_Bieu4HTMT" xfId="899" xr:uid="{00000000-0005-0000-0000-00007E030000}"/>
    <cellStyle name="4_Cau thuy dien Ban La (Cu Anh)_Bieu4HTMT_!1 1 bao cao giao KH ve HTCMT vung TNB   12-12-2011" xfId="900" xr:uid="{00000000-0005-0000-0000-00007F030000}"/>
    <cellStyle name="4_Cau thuy dien Ban La (Cu Anh)_Bieu4HTMT_KH TPCP vung TNB (03-1-2012)" xfId="901" xr:uid="{00000000-0005-0000-0000-000080030000}"/>
    <cellStyle name="4_Cau thuy dien Ban La (Cu Anh)_KH TPCP vung TNB (03-1-2012)" xfId="902" xr:uid="{00000000-0005-0000-0000-000081030000}"/>
    <cellStyle name="4_Du toan 558 (Km17+508.12 - Km 22)" xfId="903" xr:uid="{00000000-0005-0000-0000-000082030000}"/>
    <cellStyle name="4_Du toan 558 (Km17+508.12 - Km 22)_!1 1 bao cao giao KH ve HTCMT vung TNB   12-12-2011" xfId="904" xr:uid="{00000000-0005-0000-0000-000083030000}"/>
    <cellStyle name="4_Du toan 558 (Km17+508.12 - Km 22)_Bieu4HTMT" xfId="905" xr:uid="{00000000-0005-0000-0000-000084030000}"/>
    <cellStyle name="4_Du toan 558 (Km17+508.12 - Km 22)_Bieu4HTMT_!1 1 bao cao giao KH ve HTCMT vung TNB   12-12-2011" xfId="906" xr:uid="{00000000-0005-0000-0000-000085030000}"/>
    <cellStyle name="4_Du toan 558 (Km17+508.12 - Km 22)_Bieu4HTMT_KH TPCP vung TNB (03-1-2012)" xfId="907" xr:uid="{00000000-0005-0000-0000-000086030000}"/>
    <cellStyle name="4_Du toan 558 (Km17+508.12 - Km 22)_KH TPCP vung TNB (03-1-2012)" xfId="908" xr:uid="{00000000-0005-0000-0000-000087030000}"/>
    <cellStyle name="4_Gia_VLQL48_duyet " xfId="909" xr:uid="{00000000-0005-0000-0000-000088030000}"/>
    <cellStyle name="4_Gia_VLQL48_duyet _!1 1 bao cao giao KH ve HTCMT vung TNB   12-12-2011" xfId="910" xr:uid="{00000000-0005-0000-0000-000089030000}"/>
    <cellStyle name="4_Gia_VLQL48_duyet _Bieu4HTMT" xfId="911" xr:uid="{00000000-0005-0000-0000-00008A030000}"/>
    <cellStyle name="4_Gia_VLQL48_duyet _Bieu4HTMT_!1 1 bao cao giao KH ve HTCMT vung TNB   12-12-2011" xfId="912" xr:uid="{00000000-0005-0000-0000-00008B030000}"/>
    <cellStyle name="4_Gia_VLQL48_duyet _Bieu4HTMT_KH TPCP vung TNB (03-1-2012)" xfId="913" xr:uid="{00000000-0005-0000-0000-00008C030000}"/>
    <cellStyle name="4_Gia_VLQL48_duyet _KH TPCP vung TNB (03-1-2012)" xfId="914" xr:uid="{00000000-0005-0000-0000-00008D030000}"/>
    <cellStyle name="4_KlQdinhduyet" xfId="915" xr:uid="{00000000-0005-0000-0000-00008E030000}"/>
    <cellStyle name="4_KlQdinhduyet_!1 1 bao cao giao KH ve HTCMT vung TNB   12-12-2011" xfId="916" xr:uid="{00000000-0005-0000-0000-00008F030000}"/>
    <cellStyle name="4_KlQdinhduyet_Bieu4HTMT" xfId="917" xr:uid="{00000000-0005-0000-0000-000090030000}"/>
    <cellStyle name="4_KlQdinhduyet_Bieu4HTMT_!1 1 bao cao giao KH ve HTCMT vung TNB   12-12-2011" xfId="918" xr:uid="{00000000-0005-0000-0000-000091030000}"/>
    <cellStyle name="4_KlQdinhduyet_Bieu4HTMT_KH TPCP vung TNB (03-1-2012)" xfId="919" xr:uid="{00000000-0005-0000-0000-000092030000}"/>
    <cellStyle name="4_KlQdinhduyet_KH TPCP vung TNB (03-1-2012)" xfId="920" xr:uid="{00000000-0005-0000-0000-000093030000}"/>
    <cellStyle name="4_ÿÿÿÿÿ" xfId="921" xr:uid="{00000000-0005-0000-0000-000094030000}"/>
    <cellStyle name="52" xfId="922" xr:uid="{00000000-0005-0000-0000-000095030000}"/>
    <cellStyle name="6" xfId="923" xr:uid="{00000000-0005-0000-0000-000096030000}"/>
    <cellStyle name="6_Cong trinh co y kien LD_Dang_NN_2011-Tay nguyen-9-10" xfId="924" xr:uid="{00000000-0005-0000-0000-000097030000}"/>
    <cellStyle name="6_Cong trinh co y kien LD_Dang_NN_2011-Tay nguyen-9-10_!1 1 bao cao giao KH ve HTCMT vung TNB   12-12-2011" xfId="925" xr:uid="{00000000-0005-0000-0000-000098030000}"/>
    <cellStyle name="6_Cong trinh co y kien LD_Dang_NN_2011-Tay nguyen-9-10_Bieu4HTMT" xfId="926" xr:uid="{00000000-0005-0000-0000-000099030000}"/>
    <cellStyle name="6_Cong trinh co y kien LD_Dang_NN_2011-Tay nguyen-9-10_Bieu4HTMT_!1 1 bao cao giao KH ve HTCMT vung TNB   12-12-2011" xfId="927" xr:uid="{00000000-0005-0000-0000-00009A030000}"/>
    <cellStyle name="6_Cong trinh co y kien LD_Dang_NN_2011-Tay nguyen-9-10_Bieu4HTMT_KH TPCP vung TNB (03-1-2012)" xfId="928" xr:uid="{00000000-0005-0000-0000-00009B030000}"/>
    <cellStyle name="6_Cong trinh co y kien LD_Dang_NN_2011-Tay nguyen-9-10_KH TPCP vung TNB (03-1-2012)" xfId="929" xr:uid="{00000000-0005-0000-0000-00009C030000}"/>
    <cellStyle name="6_TN - Ho tro khac 2011" xfId="930" xr:uid="{00000000-0005-0000-0000-00009D030000}"/>
    <cellStyle name="6_TN - Ho tro khac 2011_!1 1 bao cao giao KH ve HTCMT vung TNB   12-12-2011" xfId="931" xr:uid="{00000000-0005-0000-0000-00009E030000}"/>
    <cellStyle name="6_TN - Ho tro khac 2011_Bieu4HTMT" xfId="932" xr:uid="{00000000-0005-0000-0000-00009F030000}"/>
    <cellStyle name="6_TN - Ho tro khac 2011_Bieu4HTMT_!1 1 bao cao giao KH ve HTCMT vung TNB   12-12-2011" xfId="933" xr:uid="{00000000-0005-0000-0000-0000A0030000}"/>
    <cellStyle name="6_TN - Ho tro khac 2011_Bieu4HTMT_KH TPCP vung TNB (03-1-2012)" xfId="934" xr:uid="{00000000-0005-0000-0000-0000A1030000}"/>
    <cellStyle name="6_TN - Ho tro khac 2011_KH TPCP vung TNB (03-1-2012)" xfId="935" xr:uid="{00000000-0005-0000-0000-0000A2030000}"/>
    <cellStyle name="9" xfId="936" xr:uid="{00000000-0005-0000-0000-0000A3030000}"/>
    <cellStyle name="9_!1 1 bao cao giao KH ve HTCMT vung TNB   12-12-2011" xfId="937" xr:uid="{00000000-0005-0000-0000-0000A4030000}"/>
    <cellStyle name="9_Bieu4HTMT" xfId="938" xr:uid="{00000000-0005-0000-0000-0000A5030000}"/>
    <cellStyle name="9_Bieu4HTMT_!1 1 bao cao giao KH ve HTCMT vung TNB   12-12-2011" xfId="939" xr:uid="{00000000-0005-0000-0000-0000A6030000}"/>
    <cellStyle name="9_Bieu4HTMT_KH TPCP vung TNB (03-1-2012)" xfId="940" xr:uid="{00000000-0005-0000-0000-0000A7030000}"/>
    <cellStyle name="9_KH TPCP vung TNB (03-1-2012)" xfId="941" xr:uid="{00000000-0005-0000-0000-0000A8030000}"/>
    <cellStyle name="ÅëÈ­ [0]_      " xfId="942" xr:uid="{00000000-0005-0000-0000-0000A9030000}"/>
    <cellStyle name="AeE­ [0]_INQUIRY ¿?¾÷AßAø " xfId="943" xr:uid="{00000000-0005-0000-0000-0000AA030000}"/>
    <cellStyle name="ÅëÈ­ [0]_L601CPT" xfId="944" xr:uid="{00000000-0005-0000-0000-0000AB030000}"/>
    <cellStyle name="ÅëÈ­_      " xfId="945" xr:uid="{00000000-0005-0000-0000-0000AC030000}"/>
    <cellStyle name="AeE­_INQUIRY ¿?¾÷AßAø " xfId="946" xr:uid="{00000000-0005-0000-0000-0000AD030000}"/>
    <cellStyle name="ÅëÈ­_L601CPT" xfId="947" xr:uid="{00000000-0005-0000-0000-0000AE030000}"/>
    <cellStyle name="args.style" xfId="948" xr:uid="{00000000-0005-0000-0000-0000AF030000}"/>
    <cellStyle name="at" xfId="949" xr:uid="{00000000-0005-0000-0000-0000B0030000}"/>
    <cellStyle name="ÄÞ¸¶ [0]_      " xfId="950" xr:uid="{00000000-0005-0000-0000-0000B1030000}"/>
    <cellStyle name="AÞ¸¶ [0]_INQUIRY ¿?¾÷AßAø " xfId="951" xr:uid="{00000000-0005-0000-0000-0000B2030000}"/>
    <cellStyle name="ÄÞ¸¶ [0]_L601CPT" xfId="952" xr:uid="{00000000-0005-0000-0000-0000B3030000}"/>
    <cellStyle name="ÄÞ¸¶_      " xfId="953" xr:uid="{00000000-0005-0000-0000-0000B4030000}"/>
    <cellStyle name="AÞ¸¶_INQUIRY ¿?¾÷AßAø " xfId="954" xr:uid="{00000000-0005-0000-0000-0000B5030000}"/>
    <cellStyle name="ÄÞ¸¶_L601CPT" xfId="955" xr:uid="{00000000-0005-0000-0000-0000B6030000}"/>
    <cellStyle name="AutoFormat Options" xfId="956" xr:uid="{00000000-0005-0000-0000-0000B7030000}"/>
    <cellStyle name="Body" xfId="957" xr:uid="{00000000-0005-0000-0000-0000B8030000}"/>
    <cellStyle name="C?AØ_¿?¾÷CoE² " xfId="958" xr:uid="{00000000-0005-0000-0000-0000B9030000}"/>
    <cellStyle name="C~1" xfId="959" xr:uid="{00000000-0005-0000-0000-0000BA030000}"/>
    <cellStyle name="Ç¥ÁØ_      " xfId="960" xr:uid="{00000000-0005-0000-0000-0000BB030000}"/>
    <cellStyle name="C￥AØ_¿μ¾÷CoE² " xfId="961" xr:uid="{00000000-0005-0000-0000-0000BC030000}"/>
    <cellStyle name="Ç¥ÁØ_±¸¹Ì´ëÃ¥" xfId="962" xr:uid="{00000000-0005-0000-0000-0000BD030000}"/>
    <cellStyle name="C￥AØ_Sheet1_¿μ¾÷CoE² " xfId="963" xr:uid="{00000000-0005-0000-0000-0000BE030000}"/>
    <cellStyle name="Ç¥ÁØ_ÿÿÿÿÿÿ_4_ÃÑÇÕ°è " xfId="964" xr:uid="{00000000-0005-0000-0000-0000BF030000}"/>
    <cellStyle name="Calc Currency (0)" xfId="965" xr:uid="{00000000-0005-0000-0000-0000C0030000}"/>
    <cellStyle name="Calc Currency (2)" xfId="966" xr:uid="{00000000-0005-0000-0000-0000C1030000}"/>
    <cellStyle name="Calc Percent (0)" xfId="967" xr:uid="{00000000-0005-0000-0000-0000C2030000}"/>
    <cellStyle name="Calc Percent (1)" xfId="968" xr:uid="{00000000-0005-0000-0000-0000C3030000}"/>
    <cellStyle name="Calc Percent (2)" xfId="969" xr:uid="{00000000-0005-0000-0000-0000C4030000}"/>
    <cellStyle name="Calc Units (0)" xfId="970" xr:uid="{00000000-0005-0000-0000-0000C5030000}"/>
    <cellStyle name="Calc Units (1)" xfId="971" xr:uid="{00000000-0005-0000-0000-0000C6030000}"/>
    <cellStyle name="Calc Units (2)" xfId="972" xr:uid="{00000000-0005-0000-0000-0000C7030000}"/>
    <cellStyle name="category" xfId="973" xr:uid="{00000000-0005-0000-0000-0000C8030000}"/>
    <cellStyle name="Cerrency_Sheet2_XANGDAU" xfId="974" xr:uid="{00000000-0005-0000-0000-0000C9030000}"/>
    <cellStyle name="Chi phÝ kh¸c_Book1" xfId="975" xr:uid="{00000000-0005-0000-0000-00008D040000}"/>
    <cellStyle name="CHUONG" xfId="976" xr:uid="{00000000-0005-0000-0000-00008E040000}"/>
    <cellStyle name="Comma" xfId="1" builtinId="3"/>
    <cellStyle name="Comma  - Style1" xfId="977" xr:uid="{00000000-0005-0000-0000-0000CB030000}"/>
    <cellStyle name="Comma  - Style2" xfId="978" xr:uid="{00000000-0005-0000-0000-0000CC030000}"/>
    <cellStyle name="Comma  - Style3" xfId="979" xr:uid="{00000000-0005-0000-0000-0000CD030000}"/>
    <cellStyle name="Comma  - Style4" xfId="980" xr:uid="{00000000-0005-0000-0000-0000CE030000}"/>
    <cellStyle name="Comma  - Style5" xfId="981" xr:uid="{00000000-0005-0000-0000-0000CF030000}"/>
    <cellStyle name="Comma  - Style6" xfId="982" xr:uid="{00000000-0005-0000-0000-0000D0030000}"/>
    <cellStyle name="Comma  - Style7" xfId="983" xr:uid="{00000000-0005-0000-0000-0000D1030000}"/>
    <cellStyle name="Comma  - Style8" xfId="984" xr:uid="{00000000-0005-0000-0000-0000D2030000}"/>
    <cellStyle name="Comma [0] 2" xfId="985" xr:uid="{00000000-0005-0000-0000-0000D3030000}"/>
    <cellStyle name="Comma [0] 2 10" xfId="986" xr:uid="{00000000-0005-0000-0000-0000D4030000}"/>
    <cellStyle name="Comma [0] 2 11" xfId="987" xr:uid="{00000000-0005-0000-0000-0000D5030000}"/>
    <cellStyle name="Comma [0] 2 12" xfId="988" xr:uid="{00000000-0005-0000-0000-0000D6030000}"/>
    <cellStyle name="Comma [0] 2 13" xfId="989" xr:uid="{00000000-0005-0000-0000-0000D7030000}"/>
    <cellStyle name="Comma [0] 2 14" xfId="990" xr:uid="{00000000-0005-0000-0000-0000D8030000}"/>
    <cellStyle name="Comma [0] 2 15" xfId="991" xr:uid="{00000000-0005-0000-0000-0000D9030000}"/>
    <cellStyle name="Comma [0] 2 16" xfId="992" xr:uid="{00000000-0005-0000-0000-0000DA030000}"/>
    <cellStyle name="Comma [0] 2 17" xfId="993" xr:uid="{00000000-0005-0000-0000-0000DB030000}"/>
    <cellStyle name="Comma [0] 2 18" xfId="994" xr:uid="{00000000-0005-0000-0000-0000DC030000}"/>
    <cellStyle name="Comma [0] 2 19" xfId="995" xr:uid="{00000000-0005-0000-0000-0000DD030000}"/>
    <cellStyle name="Comma [0] 2 2" xfId="996" xr:uid="{00000000-0005-0000-0000-0000DE030000}"/>
    <cellStyle name="Comma [0] 2 20" xfId="997" xr:uid="{00000000-0005-0000-0000-0000DF030000}"/>
    <cellStyle name="Comma [0] 2 21" xfId="998" xr:uid="{00000000-0005-0000-0000-0000E0030000}"/>
    <cellStyle name="Comma [0] 2 22" xfId="999" xr:uid="{00000000-0005-0000-0000-0000E1030000}"/>
    <cellStyle name="Comma [0] 2 23" xfId="1000" xr:uid="{00000000-0005-0000-0000-0000E2030000}"/>
    <cellStyle name="Comma [0] 2 24" xfId="1001" xr:uid="{00000000-0005-0000-0000-0000E3030000}"/>
    <cellStyle name="Comma [0] 2 25" xfId="1002" xr:uid="{00000000-0005-0000-0000-0000E4030000}"/>
    <cellStyle name="Comma [0] 2 3" xfId="1003" xr:uid="{00000000-0005-0000-0000-0000E5030000}"/>
    <cellStyle name="Comma [0] 2 4" xfId="1004" xr:uid="{00000000-0005-0000-0000-0000E6030000}"/>
    <cellStyle name="Comma [0] 2 5" xfId="1005" xr:uid="{00000000-0005-0000-0000-0000E7030000}"/>
    <cellStyle name="Comma [0] 2 6" xfId="1006" xr:uid="{00000000-0005-0000-0000-0000E8030000}"/>
    <cellStyle name="Comma [0] 2 7" xfId="1007" xr:uid="{00000000-0005-0000-0000-0000E9030000}"/>
    <cellStyle name="Comma [0] 2 8" xfId="1008" xr:uid="{00000000-0005-0000-0000-0000EA030000}"/>
    <cellStyle name="Comma [0] 2 9" xfId="1009" xr:uid="{00000000-0005-0000-0000-0000EB030000}"/>
    <cellStyle name="Comma [0] 3" xfId="1010" xr:uid="{00000000-0005-0000-0000-0000EC030000}"/>
    <cellStyle name="Comma [0] 3 2" xfId="1011" xr:uid="{00000000-0005-0000-0000-0000ED030000}"/>
    <cellStyle name="Comma [0] 4" xfId="1012" xr:uid="{00000000-0005-0000-0000-0000EE030000}"/>
    <cellStyle name="Comma [00]" xfId="1013" xr:uid="{00000000-0005-0000-0000-0000EF030000}"/>
    <cellStyle name="Comma 10" xfId="1014" xr:uid="{00000000-0005-0000-0000-0000F0030000}"/>
    <cellStyle name="Comma 10 10 2" xfId="1015" xr:uid="{00000000-0005-0000-0000-0000F1030000}"/>
    <cellStyle name="Comma 10 2" xfId="1016" xr:uid="{00000000-0005-0000-0000-0000F2030000}"/>
    <cellStyle name="Comma 11" xfId="1017" xr:uid="{00000000-0005-0000-0000-0000F3030000}"/>
    <cellStyle name="Comma 11 2" xfId="1018" xr:uid="{00000000-0005-0000-0000-0000F4030000}"/>
    <cellStyle name="Comma 12" xfId="1019" xr:uid="{00000000-0005-0000-0000-0000F5030000}"/>
    <cellStyle name="Comma 12 2" xfId="1020" xr:uid="{00000000-0005-0000-0000-0000F6030000}"/>
    <cellStyle name="Comma 12 3" xfId="1021" xr:uid="{00000000-0005-0000-0000-0000F7030000}"/>
    <cellStyle name="Comma 13" xfId="1022" xr:uid="{00000000-0005-0000-0000-0000F8030000}"/>
    <cellStyle name="Comma 13 2" xfId="1023" xr:uid="{00000000-0005-0000-0000-0000F9030000}"/>
    <cellStyle name="Comma 13 2 2" xfId="1024" xr:uid="{00000000-0005-0000-0000-0000FA030000}"/>
    <cellStyle name="Comma 13 2 2 2" xfId="1025" xr:uid="{00000000-0005-0000-0000-0000FB030000}"/>
    <cellStyle name="Comma 13 2 2 3" xfId="1026" xr:uid="{00000000-0005-0000-0000-0000FC030000}"/>
    <cellStyle name="Comma 13 2 3" xfId="1027" xr:uid="{00000000-0005-0000-0000-0000FD030000}"/>
    <cellStyle name="Comma 13 2 3 2" xfId="1028" xr:uid="{00000000-0005-0000-0000-0000FE030000}"/>
    <cellStyle name="Comma 13 2 4" xfId="1029" xr:uid="{00000000-0005-0000-0000-0000FF030000}"/>
    <cellStyle name="Comma 14" xfId="1030" xr:uid="{00000000-0005-0000-0000-000000040000}"/>
    <cellStyle name="Comma 14 2" xfId="1031" xr:uid="{00000000-0005-0000-0000-000001040000}"/>
    <cellStyle name="Comma 15" xfId="1032" xr:uid="{00000000-0005-0000-0000-000002040000}"/>
    <cellStyle name="Comma 16" xfId="1033" xr:uid="{00000000-0005-0000-0000-000003040000}"/>
    <cellStyle name="Comma 17" xfId="1034" xr:uid="{00000000-0005-0000-0000-000004040000}"/>
    <cellStyle name="Comma 18" xfId="1035" xr:uid="{00000000-0005-0000-0000-000005040000}"/>
    <cellStyle name="Comma 19" xfId="1036" xr:uid="{00000000-0005-0000-0000-000006040000}"/>
    <cellStyle name="Comma 2" xfId="3" xr:uid="{00000000-0005-0000-0000-000007040000}"/>
    <cellStyle name="Comma 2 10" xfId="1037" xr:uid="{00000000-0005-0000-0000-000008040000}"/>
    <cellStyle name="Comma 2 11" xfId="1038" xr:uid="{00000000-0005-0000-0000-000009040000}"/>
    <cellStyle name="Comma 2 12" xfId="1039" xr:uid="{00000000-0005-0000-0000-00000A040000}"/>
    <cellStyle name="Comma 2 13" xfId="1040" xr:uid="{00000000-0005-0000-0000-00000B040000}"/>
    <cellStyle name="Comma 2 14" xfId="1041" xr:uid="{00000000-0005-0000-0000-00000C040000}"/>
    <cellStyle name="Comma 2 15" xfId="1042" xr:uid="{00000000-0005-0000-0000-00000D040000}"/>
    <cellStyle name="Comma 2 16" xfId="1043" xr:uid="{00000000-0005-0000-0000-00000E040000}"/>
    <cellStyle name="Comma 2 17" xfId="1044" xr:uid="{00000000-0005-0000-0000-00000F040000}"/>
    <cellStyle name="Comma 2 18" xfId="1045" xr:uid="{00000000-0005-0000-0000-000010040000}"/>
    <cellStyle name="Comma 2 19" xfId="1046" xr:uid="{00000000-0005-0000-0000-000011040000}"/>
    <cellStyle name="Comma 2 2" xfId="1047" xr:uid="{00000000-0005-0000-0000-000012040000}"/>
    <cellStyle name="Comma 2 2 10" xfId="1048" xr:uid="{00000000-0005-0000-0000-000013040000}"/>
    <cellStyle name="Comma 2 2 11" xfId="1049" xr:uid="{00000000-0005-0000-0000-000014040000}"/>
    <cellStyle name="Comma 2 2 12" xfId="1050" xr:uid="{00000000-0005-0000-0000-000015040000}"/>
    <cellStyle name="Comma 2 2 13" xfId="1051" xr:uid="{00000000-0005-0000-0000-000016040000}"/>
    <cellStyle name="Comma 2 2 14" xfId="1052" xr:uid="{00000000-0005-0000-0000-000017040000}"/>
    <cellStyle name="Comma 2 2 15" xfId="1053" xr:uid="{00000000-0005-0000-0000-000018040000}"/>
    <cellStyle name="Comma 2 2 16" xfId="1054" xr:uid="{00000000-0005-0000-0000-000019040000}"/>
    <cellStyle name="Comma 2 2 17" xfId="1055" xr:uid="{00000000-0005-0000-0000-00001A040000}"/>
    <cellStyle name="Comma 2 2 18" xfId="1056" xr:uid="{00000000-0005-0000-0000-00001B040000}"/>
    <cellStyle name="Comma 2 2 19" xfId="1057" xr:uid="{00000000-0005-0000-0000-00001C040000}"/>
    <cellStyle name="Comma 2 2 2" xfId="1058" xr:uid="{00000000-0005-0000-0000-00001D040000}"/>
    <cellStyle name="Comma 2 2 2 10" xfId="1059" xr:uid="{00000000-0005-0000-0000-00001E040000}"/>
    <cellStyle name="Comma 2 2 2 11" xfId="1060" xr:uid="{00000000-0005-0000-0000-00001F040000}"/>
    <cellStyle name="Comma 2 2 2 12" xfId="1061" xr:uid="{00000000-0005-0000-0000-000020040000}"/>
    <cellStyle name="Comma 2 2 2 13" xfId="1062" xr:uid="{00000000-0005-0000-0000-000021040000}"/>
    <cellStyle name="Comma 2 2 2 14" xfId="1063" xr:uid="{00000000-0005-0000-0000-000022040000}"/>
    <cellStyle name="Comma 2 2 2 15" xfId="1064" xr:uid="{00000000-0005-0000-0000-000023040000}"/>
    <cellStyle name="Comma 2 2 2 16" xfId="1065" xr:uid="{00000000-0005-0000-0000-000024040000}"/>
    <cellStyle name="Comma 2 2 2 17" xfId="1066" xr:uid="{00000000-0005-0000-0000-000025040000}"/>
    <cellStyle name="Comma 2 2 2 18" xfId="1067" xr:uid="{00000000-0005-0000-0000-000026040000}"/>
    <cellStyle name="Comma 2 2 2 19" xfId="1068" xr:uid="{00000000-0005-0000-0000-000027040000}"/>
    <cellStyle name="Comma 2 2 2 2" xfId="1069" xr:uid="{00000000-0005-0000-0000-000028040000}"/>
    <cellStyle name="Comma 2 2 2 20" xfId="1070" xr:uid="{00000000-0005-0000-0000-000029040000}"/>
    <cellStyle name="Comma 2 2 2 21" xfId="1071" xr:uid="{00000000-0005-0000-0000-00002A040000}"/>
    <cellStyle name="Comma 2 2 2 22" xfId="1072" xr:uid="{00000000-0005-0000-0000-00002B040000}"/>
    <cellStyle name="Comma 2 2 2 23" xfId="1073" xr:uid="{00000000-0005-0000-0000-00002C040000}"/>
    <cellStyle name="Comma 2 2 2 3" xfId="1074" xr:uid="{00000000-0005-0000-0000-00002D040000}"/>
    <cellStyle name="Comma 2 2 2 4" xfId="1075" xr:uid="{00000000-0005-0000-0000-00002E040000}"/>
    <cellStyle name="Comma 2 2 2 5" xfId="1076" xr:uid="{00000000-0005-0000-0000-00002F040000}"/>
    <cellStyle name="Comma 2 2 2 6" xfId="1077" xr:uid="{00000000-0005-0000-0000-000030040000}"/>
    <cellStyle name="Comma 2 2 2 7" xfId="1078" xr:uid="{00000000-0005-0000-0000-000031040000}"/>
    <cellStyle name="Comma 2 2 2 8" xfId="1079" xr:uid="{00000000-0005-0000-0000-000032040000}"/>
    <cellStyle name="Comma 2 2 2 9" xfId="1080" xr:uid="{00000000-0005-0000-0000-000033040000}"/>
    <cellStyle name="Comma 2 2 20" xfId="1081" xr:uid="{00000000-0005-0000-0000-000034040000}"/>
    <cellStyle name="Comma 2 2 21" xfId="1082" xr:uid="{00000000-0005-0000-0000-000035040000}"/>
    <cellStyle name="Comma 2 2 22" xfId="1083" xr:uid="{00000000-0005-0000-0000-000036040000}"/>
    <cellStyle name="Comma 2 2 23" xfId="1084" xr:uid="{00000000-0005-0000-0000-000037040000}"/>
    <cellStyle name="Comma 2 2 24" xfId="1085" xr:uid="{00000000-0005-0000-0000-000038040000}"/>
    <cellStyle name="Comma 2 2 3" xfId="1086" xr:uid="{00000000-0005-0000-0000-000039040000}"/>
    <cellStyle name="Comma 2 2 4" xfId="1087" xr:uid="{00000000-0005-0000-0000-00003A040000}"/>
    <cellStyle name="Comma 2 2 5" xfId="1088" xr:uid="{00000000-0005-0000-0000-00003B040000}"/>
    <cellStyle name="Comma 2 2 6" xfId="1089" xr:uid="{00000000-0005-0000-0000-00003C040000}"/>
    <cellStyle name="Comma 2 2 7" xfId="1090" xr:uid="{00000000-0005-0000-0000-00003D040000}"/>
    <cellStyle name="Comma 2 2 8" xfId="1091" xr:uid="{00000000-0005-0000-0000-00003E040000}"/>
    <cellStyle name="Comma 2 2 9" xfId="1092" xr:uid="{00000000-0005-0000-0000-00003F040000}"/>
    <cellStyle name="Comma 2 20" xfId="1093" xr:uid="{00000000-0005-0000-0000-000040040000}"/>
    <cellStyle name="Comma 2 21" xfId="1094" xr:uid="{00000000-0005-0000-0000-000041040000}"/>
    <cellStyle name="Comma 2 22" xfId="1095" xr:uid="{00000000-0005-0000-0000-000042040000}"/>
    <cellStyle name="Comma 2 23" xfId="1096" xr:uid="{00000000-0005-0000-0000-000043040000}"/>
    <cellStyle name="Comma 2 24" xfId="1097" xr:uid="{00000000-0005-0000-0000-000044040000}"/>
    <cellStyle name="Comma 2 25" xfId="1098" xr:uid="{00000000-0005-0000-0000-000045040000}"/>
    <cellStyle name="Comma 2 26" xfId="2374" xr:uid="{00000000-0005-0000-0000-000046040000}"/>
    <cellStyle name="Comma 2 3" xfId="1099" xr:uid="{00000000-0005-0000-0000-000047040000}"/>
    <cellStyle name="Comma 2 3 2" xfId="1100" xr:uid="{00000000-0005-0000-0000-000048040000}"/>
    <cellStyle name="Comma 2 4" xfId="1101" xr:uid="{00000000-0005-0000-0000-000049040000}"/>
    <cellStyle name="Comma 2 5" xfId="1102" xr:uid="{00000000-0005-0000-0000-00004A040000}"/>
    <cellStyle name="Comma 2 6" xfId="1103" xr:uid="{00000000-0005-0000-0000-00004B040000}"/>
    <cellStyle name="Comma 2 7" xfId="1104" xr:uid="{00000000-0005-0000-0000-00004C040000}"/>
    <cellStyle name="Comma 2 8" xfId="1105" xr:uid="{00000000-0005-0000-0000-00004D040000}"/>
    <cellStyle name="Comma 2 9" xfId="1106" xr:uid="{00000000-0005-0000-0000-00004E040000}"/>
    <cellStyle name="Comma 2_Bac Giang" xfId="1107" xr:uid="{00000000-0005-0000-0000-00004F040000}"/>
    <cellStyle name="Comma 20" xfId="1108" xr:uid="{00000000-0005-0000-0000-000050040000}"/>
    <cellStyle name="Comma 21" xfId="1109" xr:uid="{00000000-0005-0000-0000-000051040000}"/>
    <cellStyle name="Comma 22" xfId="1110" xr:uid="{00000000-0005-0000-0000-000052040000}"/>
    <cellStyle name="Comma 23" xfId="1111" xr:uid="{00000000-0005-0000-0000-000053040000}"/>
    <cellStyle name="Comma 24" xfId="1112" xr:uid="{00000000-0005-0000-0000-000054040000}"/>
    <cellStyle name="Comma 25" xfId="1113" xr:uid="{00000000-0005-0000-0000-000055040000}"/>
    <cellStyle name="Comma 26" xfId="1114" xr:uid="{00000000-0005-0000-0000-000056040000}"/>
    <cellStyle name="Comma 27" xfId="1115" xr:uid="{00000000-0005-0000-0000-000057040000}"/>
    <cellStyle name="Comma 28" xfId="1116" xr:uid="{00000000-0005-0000-0000-000058040000}"/>
    <cellStyle name="Comma 3" xfId="4" xr:uid="{00000000-0005-0000-0000-000059040000}"/>
    <cellStyle name="Comma 3 2" xfId="1117" xr:uid="{00000000-0005-0000-0000-00005A040000}"/>
    <cellStyle name="Comma 3 2 2" xfId="1118" xr:uid="{00000000-0005-0000-0000-00005B040000}"/>
    <cellStyle name="Comma 3 2 2 2" xfId="1119" xr:uid="{00000000-0005-0000-0000-00005C040000}"/>
    <cellStyle name="Comma 3 2 3" xfId="1120" xr:uid="{00000000-0005-0000-0000-00005D040000}"/>
    <cellStyle name="Comma 3 2 3 2" xfId="1121" xr:uid="{00000000-0005-0000-0000-00005E040000}"/>
    <cellStyle name="Comma 3 3" xfId="1122" xr:uid="{00000000-0005-0000-0000-00005F040000}"/>
    <cellStyle name="Comma 3 4" xfId="1123" xr:uid="{00000000-0005-0000-0000-000060040000}"/>
    <cellStyle name="Comma 3 5" xfId="1124" xr:uid="{00000000-0005-0000-0000-000061040000}"/>
    <cellStyle name="Comma 35" xfId="1125" xr:uid="{00000000-0005-0000-0000-000062040000}"/>
    <cellStyle name="Comma 35 5 3 3" xfId="1126" xr:uid="{00000000-0005-0000-0000-000063040000}"/>
    <cellStyle name="Comma 35 7" xfId="1127" xr:uid="{00000000-0005-0000-0000-000064040000}"/>
    <cellStyle name="Comma 4" xfId="1128" xr:uid="{00000000-0005-0000-0000-000065040000}"/>
    <cellStyle name="Comma 4 2" xfId="1129" xr:uid="{00000000-0005-0000-0000-000066040000}"/>
    <cellStyle name="Comma 4 2 2" xfId="1130" xr:uid="{00000000-0005-0000-0000-000067040000}"/>
    <cellStyle name="Comma 4 3" xfId="1131" xr:uid="{00000000-0005-0000-0000-000068040000}"/>
    <cellStyle name="Comma 4 4" xfId="1132" xr:uid="{00000000-0005-0000-0000-000069040000}"/>
    <cellStyle name="Comma 4 4 2" xfId="1133" xr:uid="{00000000-0005-0000-0000-00006A040000}"/>
    <cellStyle name="Comma 4 4 3" xfId="1134" xr:uid="{00000000-0005-0000-0000-00006B040000}"/>
    <cellStyle name="Comma 4_THEO DOI THUC HIEN (GỐC 1)" xfId="1135" xr:uid="{00000000-0005-0000-0000-00006C040000}"/>
    <cellStyle name="Comma 5" xfId="1136" xr:uid="{00000000-0005-0000-0000-00006D040000}"/>
    <cellStyle name="Comma 5 2" xfId="1137" xr:uid="{00000000-0005-0000-0000-00006E040000}"/>
    <cellStyle name="Comma 5 3" xfId="1138" xr:uid="{00000000-0005-0000-0000-00006F040000}"/>
    <cellStyle name="Comma 5 4" xfId="1139" xr:uid="{00000000-0005-0000-0000-000070040000}"/>
    <cellStyle name="Comma 5 5" xfId="1140" xr:uid="{00000000-0005-0000-0000-000071040000}"/>
    <cellStyle name="Comma 6" xfId="1141" xr:uid="{00000000-0005-0000-0000-000072040000}"/>
    <cellStyle name="Comma 6 2" xfId="1142" xr:uid="{00000000-0005-0000-0000-000073040000}"/>
    <cellStyle name="Comma 6 2 2" xfId="1143" xr:uid="{00000000-0005-0000-0000-000074040000}"/>
    <cellStyle name="Comma 7" xfId="1144" xr:uid="{00000000-0005-0000-0000-000075040000}"/>
    <cellStyle name="Comma 8" xfId="1145" xr:uid="{00000000-0005-0000-0000-000076040000}"/>
    <cellStyle name="Comma 8 2" xfId="1146" xr:uid="{00000000-0005-0000-0000-000077040000}"/>
    <cellStyle name="Comma 9" xfId="1147" xr:uid="{00000000-0005-0000-0000-000078040000}"/>
    <cellStyle name="Comma 9 2" xfId="1148" xr:uid="{00000000-0005-0000-0000-000079040000}"/>
    <cellStyle name="Comma 9 2 2" xfId="1149" xr:uid="{00000000-0005-0000-0000-00007A040000}"/>
    <cellStyle name="Comma 9 3" xfId="1150" xr:uid="{00000000-0005-0000-0000-00007B040000}"/>
    <cellStyle name="Comma 9 4" xfId="1151" xr:uid="{00000000-0005-0000-0000-00007C040000}"/>
    <cellStyle name="comma zerodec" xfId="1152" xr:uid="{00000000-0005-0000-0000-00007D040000}"/>
    <cellStyle name="Comma0" xfId="1153" xr:uid="{00000000-0005-0000-0000-00007E040000}"/>
    <cellStyle name="Comma0 2" xfId="1154" xr:uid="{00000000-0005-0000-0000-00007F040000}"/>
    <cellStyle name="cong" xfId="1155" xr:uid="{00000000-0005-0000-0000-000080040000}"/>
    <cellStyle name="Copied" xfId="1156" xr:uid="{00000000-0005-0000-0000-000081040000}"/>
    <cellStyle name="Co聭ma_Sheet1" xfId="1157" xr:uid="{00000000-0005-0000-0000-000082040000}"/>
    <cellStyle name="Cࡵrrency_Sheet1_PRODUCTĠ" xfId="1158" xr:uid="{00000000-0005-0000-0000-000083040000}"/>
    <cellStyle name="Curråncy [0]_FCST_RESULTS" xfId="1159" xr:uid="{00000000-0005-0000-0000-000084040000}"/>
    <cellStyle name="Currency [0]ßmud plant bolted_RESULTS" xfId="1160" xr:uid="{00000000-0005-0000-0000-000085040000}"/>
    <cellStyle name="Currency [00]" xfId="1161" xr:uid="{00000000-0005-0000-0000-000086040000}"/>
    <cellStyle name="Currency 2" xfId="1162" xr:uid="{00000000-0005-0000-0000-000087040000}"/>
    <cellStyle name="Currency![0]_FCSt (2)" xfId="1163" xr:uid="{00000000-0005-0000-0000-000088040000}"/>
    <cellStyle name="Currency0" xfId="1164" xr:uid="{00000000-0005-0000-0000-000089040000}"/>
    <cellStyle name="Currency0 2" xfId="1165" xr:uid="{00000000-0005-0000-0000-00008A040000}"/>
    <cellStyle name="Currency1" xfId="1166" xr:uid="{00000000-0005-0000-0000-00008B040000}"/>
    <cellStyle name="Currency1 2" xfId="1167" xr:uid="{00000000-0005-0000-0000-00008C040000}"/>
    <cellStyle name="D1" xfId="1168" xr:uid="{00000000-0005-0000-0000-00008F040000}"/>
    <cellStyle name="Date" xfId="1169" xr:uid="{00000000-0005-0000-0000-000090040000}"/>
    <cellStyle name="Date 2" xfId="1170" xr:uid="{00000000-0005-0000-0000-000091040000}"/>
    <cellStyle name="Date Short" xfId="1171" xr:uid="{00000000-0005-0000-0000-000092040000}"/>
    <cellStyle name="Date_Book1" xfId="1172" xr:uid="{00000000-0005-0000-0000-000093040000}"/>
    <cellStyle name="DAUDE" xfId="1173" xr:uid="{00000000-0005-0000-0000-000094040000}"/>
    <cellStyle name="Dezimal [0]_35ERI8T2gbIEMixb4v26icuOo" xfId="1174" xr:uid="{00000000-0005-0000-0000-000095040000}"/>
    <cellStyle name="Dezimal_35ERI8T2gbIEMixb4v26icuOo" xfId="1175" xr:uid="{00000000-0005-0000-0000-000096040000}"/>
    <cellStyle name="Dg" xfId="1176" xr:uid="{00000000-0005-0000-0000-000097040000}"/>
    <cellStyle name="Dgia" xfId="1177" xr:uid="{00000000-0005-0000-0000-000098040000}"/>
    <cellStyle name="Dgia 2" xfId="1178" xr:uid="{00000000-0005-0000-0000-000099040000}"/>
    <cellStyle name="Dollar (zero dec)" xfId="1179" xr:uid="{00000000-0005-0000-0000-00009A040000}"/>
    <cellStyle name="Dollar (zero dec) 2" xfId="1180" xr:uid="{00000000-0005-0000-0000-00009B040000}"/>
    <cellStyle name="Don gia" xfId="1181" xr:uid="{00000000-0005-0000-0000-00009C040000}"/>
    <cellStyle name="Dziesi?tny [0]_Invoices2001Slovakia" xfId="1182" xr:uid="{00000000-0005-0000-0000-00009D040000}"/>
    <cellStyle name="Dziesi?tny_Invoices2001Slovakia" xfId="1183" xr:uid="{00000000-0005-0000-0000-00009E040000}"/>
    <cellStyle name="Dziesietny [0]_Invoices2001Slovakia" xfId="1184" xr:uid="{00000000-0005-0000-0000-00009F040000}"/>
    <cellStyle name="Dziesiętny [0]_Invoices2001Slovakia" xfId="1185" xr:uid="{00000000-0005-0000-0000-0000A0040000}"/>
    <cellStyle name="Dziesietny [0]_Invoices2001Slovakia_01_Nha so 1_Dien" xfId="1186" xr:uid="{00000000-0005-0000-0000-0000A1040000}"/>
    <cellStyle name="Dziesiętny [0]_Invoices2001Slovakia_01_Nha so 1_Dien" xfId="1187" xr:uid="{00000000-0005-0000-0000-0000A2040000}"/>
    <cellStyle name="Dziesietny [0]_Invoices2001Slovakia_10_Nha so 10_Dien1" xfId="1188" xr:uid="{00000000-0005-0000-0000-0000A3040000}"/>
    <cellStyle name="Dziesiętny [0]_Invoices2001Slovakia_10_Nha so 10_Dien1" xfId="1189" xr:uid="{00000000-0005-0000-0000-0000A4040000}"/>
    <cellStyle name="Dziesietny [0]_Invoices2001Slovakia_Book1" xfId="1190" xr:uid="{00000000-0005-0000-0000-0000A5040000}"/>
    <cellStyle name="Dziesiętny [0]_Invoices2001Slovakia_Book1" xfId="1191" xr:uid="{00000000-0005-0000-0000-0000A6040000}"/>
    <cellStyle name="Dziesietny [0]_Invoices2001Slovakia_Book1_1" xfId="1192" xr:uid="{00000000-0005-0000-0000-0000A7040000}"/>
    <cellStyle name="Dziesiętny [0]_Invoices2001Slovakia_Book1_1" xfId="1193" xr:uid="{00000000-0005-0000-0000-0000A8040000}"/>
    <cellStyle name="Dziesietny [0]_Invoices2001Slovakia_Book1_1_Book1" xfId="1194" xr:uid="{00000000-0005-0000-0000-0000A9040000}"/>
    <cellStyle name="Dziesiętny [0]_Invoices2001Slovakia_Book1_1_Book1" xfId="1195" xr:uid="{00000000-0005-0000-0000-0000AA040000}"/>
    <cellStyle name="Dziesietny [0]_Invoices2001Slovakia_Book1_2" xfId="1196" xr:uid="{00000000-0005-0000-0000-0000AB040000}"/>
    <cellStyle name="Dziesiętny [0]_Invoices2001Slovakia_Book1_2" xfId="1197" xr:uid="{00000000-0005-0000-0000-0000AC040000}"/>
    <cellStyle name="Dziesietny [0]_Invoices2001Slovakia_Book1_Nhu cau von ung truoc 2011 Tha h Hoa + Nge An gui TW" xfId="1198" xr:uid="{00000000-0005-0000-0000-0000AD040000}"/>
    <cellStyle name="Dziesiętny [0]_Invoices2001Slovakia_Book1_Nhu cau von ung truoc 2011 Tha h Hoa + Nge An gui TW" xfId="1199" xr:uid="{00000000-0005-0000-0000-0000AE040000}"/>
    <cellStyle name="Dziesietny [0]_Invoices2001Slovakia_Book1_Tong hop Cac tuyen(9-1-06)" xfId="1200" xr:uid="{00000000-0005-0000-0000-0000AF040000}"/>
    <cellStyle name="Dziesiętny [0]_Invoices2001Slovakia_Book1_Tong hop Cac tuyen(9-1-06)" xfId="1201" xr:uid="{00000000-0005-0000-0000-0000B0040000}"/>
    <cellStyle name="Dziesietny [0]_Invoices2001Slovakia_Book1_ung truoc 2011 NSTW Thanh Hoa + Nge An gui Thu 12-5" xfId="1202" xr:uid="{00000000-0005-0000-0000-0000B1040000}"/>
    <cellStyle name="Dziesiętny [0]_Invoices2001Slovakia_Book1_ung truoc 2011 NSTW Thanh Hoa + Nge An gui Thu 12-5" xfId="1203" xr:uid="{00000000-0005-0000-0000-0000B2040000}"/>
    <cellStyle name="Dziesietny [0]_Invoices2001Slovakia_d-uong+TDT" xfId="1204" xr:uid="{00000000-0005-0000-0000-0000B3040000}"/>
    <cellStyle name="Dziesiętny [0]_Invoices2001Slovakia_Nhµ ®Ó xe" xfId="1205" xr:uid="{00000000-0005-0000-0000-0000B4040000}"/>
    <cellStyle name="Dziesietny [0]_Invoices2001Slovakia_Nha bao ve(28-7-05)" xfId="1206" xr:uid="{00000000-0005-0000-0000-0000B5040000}"/>
    <cellStyle name="Dziesiętny [0]_Invoices2001Slovakia_Nha bao ve(28-7-05)" xfId="1207" xr:uid="{00000000-0005-0000-0000-0000B6040000}"/>
    <cellStyle name="Dziesietny [0]_Invoices2001Slovakia_NHA de xe nguyen du" xfId="1208" xr:uid="{00000000-0005-0000-0000-0000B7040000}"/>
    <cellStyle name="Dziesiętny [0]_Invoices2001Slovakia_NHA de xe nguyen du" xfId="1209" xr:uid="{00000000-0005-0000-0000-0000B8040000}"/>
    <cellStyle name="Dziesietny [0]_Invoices2001Slovakia_Nhalamviec VTC(25-1-05)" xfId="1210" xr:uid="{00000000-0005-0000-0000-0000B9040000}"/>
    <cellStyle name="Dziesiętny [0]_Invoices2001Slovakia_Nhalamviec VTC(25-1-05)" xfId="1211" xr:uid="{00000000-0005-0000-0000-0000BA040000}"/>
    <cellStyle name="Dziesietny [0]_Invoices2001Slovakia_Nhu cau von ung truoc 2011 Tha h Hoa + Nge An gui TW" xfId="1212" xr:uid="{00000000-0005-0000-0000-0000BB040000}"/>
    <cellStyle name="Dziesiętny [0]_Invoices2001Slovakia_TDT KHANH HOA" xfId="1213" xr:uid="{00000000-0005-0000-0000-0000BC040000}"/>
    <cellStyle name="Dziesietny [0]_Invoices2001Slovakia_TDT KHANH HOA_Tong hop Cac tuyen(9-1-06)" xfId="1214" xr:uid="{00000000-0005-0000-0000-0000BD040000}"/>
    <cellStyle name="Dziesiętny [0]_Invoices2001Slovakia_TDT KHANH HOA_Tong hop Cac tuyen(9-1-06)" xfId="1215" xr:uid="{00000000-0005-0000-0000-0000BE040000}"/>
    <cellStyle name="Dziesietny [0]_Invoices2001Slovakia_TDT quangngai" xfId="1216" xr:uid="{00000000-0005-0000-0000-0000BF040000}"/>
    <cellStyle name="Dziesiętny [0]_Invoices2001Slovakia_TDT quangngai" xfId="1217" xr:uid="{00000000-0005-0000-0000-0000C0040000}"/>
    <cellStyle name="Dziesietny [0]_Invoices2001Slovakia_TMDT(10-5-06)" xfId="1218" xr:uid="{00000000-0005-0000-0000-0000C1040000}"/>
    <cellStyle name="Dziesietny_Invoices2001Slovakia" xfId="1219" xr:uid="{00000000-0005-0000-0000-0000C2040000}"/>
    <cellStyle name="Dziesiętny_Invoices2001Slovakia" xfId="1220" xr:uid="{00000000-0005-0000-0000-0000C3040000}"/>
    <cellStyle name="Dziesietny_Invoices2001Slovakia_01_Nha so 1_Dien" xfId="1221" xr:uid="{00000000-0005-0000-0000-0000C4040000}"/>
    <cellStyle name="Dziesiętny_Invoices2001Slovakia_01_Nha so 1_Dien" xfId="1222" xr:uid="{00000000-0005-0000-0000-0000C5040000}"/>
    <cellStyle name="Dziesietny_Invoices2001Slovakia_10_Nha so 10_Dien1" xfId="1223" xr:uid="{00000000-0005-0000-0000-0000C6040000}"/>
    <cellStyle name="Dziesiętny_Invoices2001Slovakia_10_Nha so 10_Dien1" xfId="1224" xr:uid="{00000000-0005-0000-0000-0000C7040000}"/>
    <cellStyle name="Dziesietny_Invoices2001Slovakia_Book1" xfId="1225" xr:uid="{00000000-0005-0000-0000-0000C8040000}"/>
    <cellStyle name="Dziesiętny_Invoices2001Slovakia_Book1" xfId="1226" xr:uid="{00000000-0005-0000-0000-0000C9040000}"/>
    <cellStyle name="Dziesietny_Invoices2001Slovakia_Book1_1" xfId="1227" xr:uid="{00000000-0005-0000-0000-0000CA040000}"/>
    <cellStyle name="Dziesiętny_Invoices2001Slovakia_Book1_1" xfId="1228" xr:uid="{00000000-0005-0000-0000-0000CB040000}"/>
    <cellStyle name="Dziesietny_Invoices2001Slovakia_Book1_1_Book1" xfId="1229" xr:uid="{00000000-0005-0000-0000-0000CC040000}"/>
    <cellStyle name="Dziesiętny_Invoices2001Slovakia_Book1_1_Book1" xfId="1230" xr:uid="{00000000-0005-0000-0000-0000CD040000}"/>
    <cellStyle name="Dziesietny_Invoices2001Slovakia_Book1_2" xfId="1231" xr:uid="{00000000-0005-0000-0000-0000CE040000}"/>
    <cellStyle name="Dziesiętny_Invoices2001Slovakia_Book1_2" xfId="1232" xr:uid="{00000000-0005-0000-0000-0000CF040000}"/>
    <cellStyle name="Dziesietny_Invoices2001Slovakia_Book1_Nhu cau von ung truoc 2011 Tha h Hoa + Nge An gui TW" xfId="1233" xr:uid="{00000000-0005-0000-0000-0000D0040000}"/>
    <cellStyle name="Dziesiętny_Invoices2001Slovakia_Book1_Nhu cau von ung truoc 2011 Tha h Hoa + Nge An gui TW" xfId="1234" xr:uid="{00000000-0005-0000-0000-0000D1040000}"/>
    <cellStyle name="Dziesietny_Invoices2001Slovakia_Book1_Tong hop Cac tuyen(9-1-06)" xfId="1235" xr:uid="{00000000-0005-0000-0000-0000D2040000}"/>
    <cellStyle name="Dziesiętny_Invoices2001Slovakia_Book1_Tong hop Cac tuyen(9-1-06)" xfId="1236" xr:uid="{00000000-0005-0000-0000-0000D3040000}"/>
    <cellStyle name="Dziesietny_Invoices2001Slovakia_Book1_ung truoc 2011 NSTW Thanh Hoa + Nge An gui Thu 12-5" xfId="1237" xr:uid="{00000000-0005-0000-0000-0000D4040000}"/>
    <cellStyle name="Dziesiętny_Invoices2001Slovakia_Book1_ung truoc 2011 NSTW Thanh Hoa + Nge An gui Thu 12-5" xfId="1238" xr:uid="{00000000-0005-0000-0000-0000D5040000}"/>
    <cellStyle name="Dziesietny_Invoices2001Slovakia_d-uong+TDT" xfId="1239" xr:uid="{00000000-0005-0000-0000-0000D6040000}"/>
    <cellStyle name="Dziesiętny_Invoices2001Slovakia_Nhµ ®Ó xe" xfId="1240" xr:uid="{00000000-0005-0000-0000-0000D7040000}"/>
    <cellStyle name="Dziesietny_Invoices2001Slovakia_Nha bao ve(28-7-05)" xfId="1241" xr:uid="{00000000-0005-0000-0000-0000D8040000}"/>
    <cellStyle name="Dziesiętny_Invoices2001Slovakia_Nha bao ve(28-7-05)" xfId="1242" xr:uid="{00000000-0005-0000-0000-0000D9040000}"/>
    <cellStyle name="Dziesietny_Invoices2001Slovakia_NHA de xe nguyen du" xfId="1243" xr:uid="{00000000-0005-0000-0000-0000DA040000}"/>
    <cellStyle name="Dziesiętny_Invoices2001Slovakia_NHA de xe nguyen du" xfId="1244" xr:uid="{00000000-0005-0000-0000-0000DB040000}"/>
    <cellStyle name="Dziesietny_Invoices2001Slovakia_Nhalamviec VTC(25-1-05)" xfId="1245" xr:uid="{00000000-0005-0000-0000-0000DC040000}"/>
    <cellStyle name="Dziesiętny_Invoices2001Slovakia_Nhalamviec VTC(25-1-05)" xfId="1246" xr:uid="{00000000-0005-0000-0000-0000DD040000}"/>
    <cellStyle name="Dziesietny_Invoices2001Slovakia_Nhu cau von ung truoc 2011 Tha h Hoa + Nge An gui TW" xfId="1247" xr:uid="{00000000-0005-0000-0000-0000DE040000}"/>
    <cellStyle name="Dziesiętny_Invoices2001Slovakia_TDT KHANH HOA" xfId="1248" xr:uid="{00000000-0005-0000-0000-0000DF040000}"/>
    <cellStyle name="Dziesietny_Invoices2001Slovakia_TDT KHANH HOA_Tong hop Cac tuyen(9-1-06)" xfId="1249" xr:uid="{00000000-0005-0000-0000-0000E0040000}"/>
    <cellStyle name="Dziesiętny_Invoices2001Slovakia_TDT KHANH HOA_Tong hop Cac tuyen(9-1-06)" xfId="1250" xr:uid="{00000000-0005-0000-0000-0000E1040000}"/>
    <cellStyle name="Dziesietny_Invoices2001Slovakia_TDT quangngai" xfId="1251" xr:uid="{00000000-0005-0000-0000-0000E2040000}"/>
    <cellStyle name="Dziesiętny_Invoices2001Slovakia_TDT quangngai" xfId="1252" xr:uid="{00000000-0005-0000-0000-0000E3040000}"/>
    <cellStyle name="Dziesietny_Invoices2001Slovakia_TMDT(10-5-06)" xfId="1253" xr:uid="{00000000-0005-0000-0000-0000E4040000}"/>
    <cellStyle name="e" xfId="1254" xr:uid="{00000000-0005-0000-0000-0000E5040000}"/>
    <cellStyle name="Enter Currency (0)" xfId="1255" xr:uid="{00000000-0005-0000-0000-0000E6040000}"/>
    <cellStyle name="Enter Currency (2)" xfId="1256" xr:uid="{00000000-0005-0000-0000-0000E7040000}"/>
    <cellStyle name="Enter Units (0)" xfId="1257" xr:uid="{00000000-0005-0000-0000-0000E8040000}"/>
    <cellStyle name="Enter Units (1)" xfId="1258" xr:uid="{00000000-0005-0000-0000-0000E9040000}"/>
    <cellStyle name="Enter Units (2)" xfId="1259" xr:uid="{00000000-0005-0000-0000-0000EA040000}"/>
    <cellStyle name="Entered" xfId="1260" xr:uid="{00000000-0005-0000-0000-0000EB040000}"/>
    <cellStyle name="Euro" xfId="1261" xr:uid="{00000000-0005-0000-0000-0000EC040000}"/>
    <cellStyle name="f" xfId="1262" xr:uid="{00000000-0005-0000-0000-0000ED040000}"/>
    <cellStyle name="f_Danhmuc_Quyhoach2009" xfId="1263" xr:uid="{00000000-0005-0000-0000-0000EE040000}"/>
    <cellStyle name="f_Danhmuc_Quyhoach2009 2" xfId="1264" xr:uid="{00000000-0005-0000-0000-0000EF040000}"/>
    <cellStyle name="f_Danhmuc_Quyhoach2009 2 2" xfId="1265" xr:uid="{00000000-0005-0000-0000-0000F0040000}"/>
    <cellStyle name="Fixed" xfId="1266" xr:uid="{00000000-0005-0000-0000-0000F1040000}"/>
    <cellStyle name="Fixed 2" xfId="1267" xr:uid="{00000000-0005-0000-0000-0000F2040000}"/>
    <cellStyle name="gia" xfId="1268" xr:uid="{00000000-0005-0000-0000-0000F5040000}"/>
    <cellStyle name="Grey" xfId="1269" xr:uid="{00000000-0005-0000-0000-0000F3040000}"/>
    <cellStyle name="Group" xfId="1270" xr:uid="{00000000-0005-0000-0000-0000F4040000}"/>
    <cellStyle name="H" xfId="1271" xr:uid="{00000000-0005-0000-0000-0000F6040000}"/>
    <cellStyle name="ha" xfId="1272" xr:uid="{00000000-0005-0000-0000-0000F7040000}"/>
    <cellStyle name="HAI" xfId="1273" xr:uid="{00000000-0005-0000-0000-0000F8040000}"/>
    <cellStyle name="Head 1" xfId="1274" xr:uid="{00000000-0005-0000-0000-0000F9040000}"/>
    <cellStyle name="HEADER" xfId="1275" xr:uid="{00000000-0005-0000-0000-0000FA040000}"/>
    <cellStyle name="Header1" xfId="1276" xr:uid="{00000000-0005-0000-0000-0000FB040000}"/>
    <cellStyle name="Header1 2" xfId="1277" xr:uid="{00000000-0005-0000-0000-0000FC040000}"/>
    <cellStyle name="Header2" xfId="1278" xr:uid="{00000000-0005-0000-0000-0000FD040000}"/>
    <cellStyle name="Header2 2" xfId="1279" xr:uid="{00000000-0005-0000-0000-0000FE040000}"/>
    <cellStyle name="HEADING1" xfId="1280" xr:uid="{00000000-0005-0000-0000-0000FF040000}"/>
    <cellStyle name="HEADING2" xfId="1281" xr:uid="{00000000-0005-0000-0000-000000050000}"/>
    <cellStyle name="HEADINGS" xfId="1282" xr:uid="{00000000-0005-0000-0000-000001050000}"/>
    <cellStyle name="HEADINGSTOP" xfId="1283" xr:uid="{00000000-0005-0000-0000-000002050000}"/>
    <cellStyle name="headoption" xfId="1284" xr:uid="{00000000-0005-0000-0000-000003050000}"/>
    <cellStyle name="headoption 2" xfId="1285" xr:uid="{00000000-0005-0000-0000-000004050000}"/>
    <cellStyle name="Hoa-Scholl" xfId="1286" xr:uid="{00000000-0005-0000-0000-000005050000}"/>
    <cellStyle name="Hoa-Scholl 2" xfId="1287" xr:uid="{00000000-0005-0000-0000-000006050000}"/>
    <cellStyle name="HUY" xfId="1288" xr:uid="{00000000-0005-0000-0000-000007050000}"/>
    <cellStyle name="i phÝ kh¸c_B¶ng 2" xfId="1289" xr:uid="{00000000-0005-0000-0000-000008050000}"/>
    <cellStyle name="I.3" xfId="1290" xr:uid="{00000000-0005-0000-0000-000009050000}"/>
    <cellStyle name="i·0" xfId="1291" xr:uid="{00000000-0005-0000-0000-00000A050000}"/>
    <cellStyle name="ï-¾È»ê_BiÓu TB" xfId="1292" xr:uid="{00000000-0005-0000-0000-00000B050000}"/>
    <cellStyle name="Input [yellow]" xfId="1293" xr:uid="{00000000-0005-0000-0000-00000C050000}"/>
    <cellStyle name="Input [yellow] 2" xfId="1294" xr:uid="{00000000-0005-0000-0000-00000D050000}"/>
    <cellStyle name="k_TONG HOP KINH PHI" xfId="1295" xr:uid="{00000000-0005-0000-0000-00000E050000}"/>
    <cellStyle name="k_TONG HOP KINH PHI_!1 1 bao cao giao KH ve HTCMT vung TNB   12-12-2011" xfId="1296" xr:uid="{00000000-0005-0000-0000-00000F050000}"/>
    <cellStyle name="k_TONG HOP KINH PHI_Bieu4HTMT" xfId="1297" xr:uid="{00000000-0005-0000-0000-000010050000}"/>
    <cellStyle name="k_TONG HOP KINH PHI_Bieu4HTMT_!1 1 bao cao giao KH ve HTCMT vung TNB   12-12-2011" xfId="1298" xr:uid="{00000000-0005-0000-0000-000011050000}"/>
    <cellStyle name="k_TONG HOP KINH PHI_Bieu4HTMT_KH TPCP vung TNB (03-1-2012)" xfId="1299" xr:uid="{00000000-0005-0000-0000-000012050000}"/>
    <cellStyle name="k_TONG HOP KINH PHI_KH TPCP vung TNB (03-1-2012)" xfId="1300" xr:uid="{00000000-0005-0000-0000-000013050000}"/>
    <cellStyle name="k_ÿÿÿÿÿ" xfId="1301" xr:uid="{00000000-0005-0000-0000-000014050000}"/>
    <cellStyle name="k_ÿÿÿÿÿ_!1 1 bao cao giao KH ve HTCMT vung TNB   12-12-2011" xfId="1302" xr:uid="{00000000-0005-0000-0000-000015050000}"/>
    <cellStyle name="k_ÿÿÿÿÿ_1" xfId="1303" xr:uid="{00000000-0005-0000-0000-000016050000}"/>
    <cellStyle name="k_ÿÿÿÿÿ_2" xfId="1304" xr:uid="{00000000-0005-0000-0000-000017050000}"/>
    <cellStyle name="k_ÿÿÿÿÿ_2_!1 1 bao cao giao KH ve HTCMT vung TNB   12-12-2011" xfId="1305" xr:uid="{00000000-0005-0000-0000-000018050000}"/>
    <cellStyle name="k_ÿÿÿÿÿ_2_Bieu4HTMT" xfId="1306" xr:uid="{00000000-0005-0000-0000-000019050000}"/>
    <cellStyle name="k_ÿÿÿÿÿ_2_Bieu4HTMT_!1 1 bao cao giao KH ve HTCMT vung TNB   12-12-2011" xfId="1307" xr:uid="{00000000-0005-0000-0000-00001A050000}"/>
    <cellStyle name="k_ÿÿÿÿÿ_2_Bieu4HTMT_KH TPCP vung TNB (03-1-2012)" xfId="1308" xr:uid="{00000000-0005-0000-0000-00001B050000}"/>
    <cellStyle name="k_ÿÿÿÿÿ_2_KH TPCP vung TNB (03-1-2012)" xfId="1309" xr:uid="{00000000-0005-0000-0000-00001C050000}"/>
    <cellStyle name="k_ÿÿÿÿÿ_Bieu4HTMT" xfId="1310" xr:uid="{00000000-0005-0000-0000-00001D050000}"/>
    <cellStyle name="k_ÿÿÿÿÿ_Bieu4HTMT_!1 1 bao cao giao KH ve HTCMT vung TNB   12-12-2011" xfId="1311" xr:uid="{00000000-0005-0000-0000-00001E050000}"/>
    <cellStyle name="k_ÿÿÿÿÿ_Bieu4HTMT_KH TPCP vung TNB (03-1-2012)" xfId="1312" xr:uid="{00000000-0005-0000-0000-00001F050000}"/>
    <cellStyle name="k_ÿÿÿÿÿ_KH TPCP vung TNB (03-1-2012)" xfId="1313" xr:uid="{00000000-0005-0000-0000-000020050000}"/>
    <cellStyle name="kh¸c_Bang Chi tieu" xfId="1314" xr:uid="{00000000-0005-0000-0000-000021050000}"/>
    <cellStyle name="khanh" xfId="1315" xr:uid="{00000000-0005-0000-0000-000022050000}"/>
    <cellStyle name="khung" xfId="1316" xr:uid="{00000000-0005-0000-0000-000023050000}"/>
    <cellStyle name="Ledger 17 x 11 in" xfId="1317" xr:uid="{00000000-0005-0000-0000-000024050000}"/>
    <cellStyle name="Ledger 17 x 11 in 2" xfId="1318" xr:uid="{00000000-0005-0000-0000-000025050000}"/>
    <cellStyle name="Ledger 17 x 11 in 3" xfId="1319" xr:uid="{00000000-0005-0000-0000-000026050000}"/>
    <cellStyle name="Ledger 17 x 11 in_Báo cáo công nợ đến 15-9-2015" xfId="1320" xr:uid="{00000000-0005-0000-0000-000027050000}"/>
    <cellStyle name="left" xfId="1321" xr:uid="{00000000-0005-0000-0000-000028050000}"/>
    <cellStyle name="Line" xfId="1322" xr:uid="{00000000-0005-0000-0000-000029050000}"/>
    <cellStyle name="Link Currency (0)" xfId="1323" xr:uid="{00000000-0005-0000-0000-00002A050000}"/>
    <cellStyle name="Link Currency (2)" xfId="1324" xr:uid="{00000000-0005-0000-0000-00002B050000}"/>
    <cellStyle name="Link Units (0)" xfId="1325" xr:uid="{00000000-0005-0000-0000-00002C050000}"/>
    <cellStyle name="Link Units (1)" xfId="1326" xr:uid="{00000000-0005-0000-0000-00002D050000}"/>
    <cellStyle name="Link Units (2)" xfId="1327" xr:uid="{00000000-0005-0000-0000-00002E050000}"/>
    <cellStyle name="Loai CBDT" xfId="1328" xr:uid="{00000000-0005-0000-0000-00002F050000}"/>
    <cellStyle name="Loai CT" xfId="1329" xr:uid="{00000000-0005-0000-0000-000030050000}"/>
    <cellStyle name="Loai GD" xfId="1330" xr:uid="{00000000-0005-0000-0000-000031050000}"/>
    <cellStyle name="MAU" xfId="1331" xr:uid="{00000000-0005-0000-0000-000032050000}"/>
    <cellStyle name="MAU 2" xfId="1332" xr:uid="{00000000-0005-0000-0000-000033050000}"/>
    <cellStyle name="Millares [0]_Well Timing" xfId="1333" xr:uid="{00000000-0005-0000-0000-000034050000}"/>
    <cellStyle name="Millares_Well Timing" xfId="1334" xr:uid="{00000000-0005-0000-0000-000035050000}"/>
    <cellStyle name="Milliers [0]_      " xfId="1335" xr:uid="{00000000-0005-0000-0000-000036050000}"/>
    <cellStyle name="Milliers_      " xfId="1336" xr:uid="{00000000-0005-0000-0000-000037050000}"/>
    <cellStyle name="Model" xfId="1337" xr:uid="{00000000-0005-0000-0000-000038050000}"/>
    <cellStyle name="moi" xfId="1338" xr:uid="{00000000-0005-0000-0000-000039050000}"/>
    <cellStyle name="moi 2" xfId="1339" xr:uid="{00000000-0005-0000-0000-00003A050000}"/>
    <cellStyle name="Moneda [0]_Well Timing" xfId="1340" xr:uid="{00000000-0005-0000-0000-00003B050000}"/>
    <cellStyle name="Moneda_Well Timing" xfId="1341" xr:uid="{00000000-0005-0000-0000-00003C050000}"/>
    <cellStyle name="Monétaire [0]_      " xfId="1342" xr:uid="{00000000-0005-0000-0000-00003D050000}"/>
    <cellStyle name="Monétaire_      " xfId="1343" xr:uid="{00000000-0005-0000-0000-00003E050000}"/>
    <cellStyle name="n" xfId="1344" xr:uid="{00000000-0005-0000-0000-00003F050000}"/>
    <cellStyle name="New Times Roman" xfId="1345" xr:uid="{00000000-0005-0000-0000-000040050000}"/>
    <cellStyle name="nga" xfId="1346" xr:uid="{00000000-0005-0000-0000-0000B0050000}"/>
    <cellStyle name="no dec" xfId="1347" xr:uid="{00000000-0005-0000-0000-000041050000}"/>
    <cellStyle name="ÑONVÒ" xfId="1348" xr:uid="{00000000-0005-0000-0000-000042050000}"/>
    <cellStyle name="ÑONVÒ 2" xfId="1349" xr:uid="{00000000-0005-0000-0000-000043050000}"/>
    <cellStyle name="Normal" xfId="0" builtinId="0"/>
    <cellStyle name="Normal - Style1" xfId="1350" xr:uid="{00000000-0005-0000-0000-000045050000}"/>
    <cellStyle name="Normal - 유형1" xfId="1351" xr:uid="{00000000-0005-0000-0000-000046050000}"/>
    <cellStyle name="Normal 10" xfId="1352" xr:uid="{00000000-0005-0000-0000-000047050000}"/>
    <cellStyle name="Normal 11" xfId="1353" xr:uid="{00000000-0005-0000-0000-000048050000}"/>
    <cellStyle name="Normal 12" xfId="1354" xr:uid="{00000000-0005-0000-0000-000049050000}"/>
    <cellStyle name="Normal 13" xfId="1355" xr:uid="{00000000-0005-0000-0000-00004A050000}"/>
    <cellStyle name="Normal 14" xfId="1356" xr:uid="{00000000-0005-0000-0000-00004B050000}"/>
    <cellStyle name="Normal 14 2" xfId="1357" xr:uid="{00000000-0005-0000-0000-00004C050000}"/>
    <cellStyle name="Normal 15" xfId="1358" xr:uid="{00000000-0005-0000-0000-00004D050000}"/>
    <cellStyle name="Normal 16" xfId="1359" xr:uid="{00000000-0005-0000-0000-00004E050000}"/>
    <cellStyle name="Normal 17" xfId="1360" xr:uid="{00000000-0005-0000-0000-00004F050000}"/>
    <cellStyle name="Normal 18" xfId="1361" xr:uid="{00000000-0005-0000-0000-000050050000}"/>
    <cellStyle name="Normal 18 2" xfId="1362" xr:uid="{00000000-0005-0000-0000-000051050000}"/>
    <cellStyle name="Normal 19" xfId="1363" xr:uid="{00000000-0005-0000-0000-000052050000}"/>
    <cellStyle name="Normal 2" xfId="1364" xr:uid="{00000000-0005-0000-0000-000053050000}"/>
    <cellStyle name="Normal 2 10" xfId="1365" xr:uid="{00000000-0005-0000-0000-000054050000}"/>
    <cellStyle name="Normal 2 11" xfId="1366" xr:uid="{00000000-0005-0000-0000-000055050000}"/>
    <cellStyle name="Normal 2 12" xfId="1367" xr:uid="{00000000-0005-0000-0000-000056050000}"/>
    <cellStyle name="Normal 2 13" xfId="1368" xr:uid="{00000000-0005-0000-0000-000057050000}"/>
    <cellStyle name="Normal 2 14" xfId="1369" xr:uid="{00000000-0005-0000-0000-000058050000}"/>
    <cellStyle name="Normal 2 14 2" xfId="1370" xr:uid="{00000000-0005-0000-0000-000059050000}"/>
    <cellStyle name="Normal 2 15" xfId="1371" xr:uid="{00000000-0005-0000-0000-00005A050000}"/>
    <cellStyle name="Normal 2 16" xfId="1372" xr:uid="{00000000-0005-0000-0000-00005B050000}"/>
    <cellStyle name="Normal 2 17" xfId="1373" xr:uid="{00000000-0005-0000-0000-00005C050000}"/>
    <cellStyle name="Normal 2 18" xfId="1374" xr:uid="{00000000-0005-0000-0000-00005D050000}"/>
    <cellStyle name="Normal 2 19" xfId="1375" xr:uid="{00000000-0005-0000-0000-00005E050000}"/>
    <cellStyle name="Normal 2 2" xfId="2" xr:uid="{00000000-0005-0000-0000-00005F050000}"/>
    <cellStyle name="Normal 2 2 2" xfId="1376" xr:uid="{00000000-0005-0000-0000-000060050000}"/>
    <cellStyle name="Normal 2 2 2 2" xfId="1377" xr:uid="{00000000-0005-0000-0000-000061050000}"/>
    <cellStyle name="Normal 2 2 4" xfId="1378" xr:uid="{00000000-0005-0000-0000-000062050000}"/>
    <cellStyle name="Normal 2 2 4 2" xfId="1379" xr:uid="{00000000-0005-0000-0000-000063050000}"/>
    <cellStyle name="Normal 2 2_Bieu giao TTg" xfId="1380" xr:uid="{00000000-0005-0000-0000-000064050000}"/>
    <cellStyle name="Normal 2 20" xfId="1381" xr:uid="{00000000-0005-0000-0000-000065050000}"/>
    <cellStyle name="Normal 2 21" xfId="1382" xr:uid="{00000000-0005-0000-0000-000066050000}"/>
    <cellStyle name="Normal 2 22" xfId="1383" xr:uid="{00000000-0005-0000-0000-000067050000}"/>
    <cellStyle name="Normal 2 23" xfId="1384" xr:uid="{00000000-0005-0000-0000-000068050000}"/>
    <cellStyle name="Normal 2 24" xfId="1385" xr:uid="{00000000-0005-0000-0000-000069050000}"/>
    <cellStyle name="Normal 2 25" xfId="1386" xr:uid="{00000000-0005-0000-0000-00006A050000}"/>
    <cellStyle name="Normal 2 3" xfId="1387" xr:uid="{00000000-0005-0000-0000-00006B050000}"/>
    <cellStyle name="Normal 2 3 2" xfId="1388" xr:uid="{00000000-0005-0000-0000-00006C050000}"/>
    <cellStyle name="Normal 2 32" xfId="1389" xr:uid="{00000000-0005-0000-0000-00006D050000}"/>
    <cellStyle name="Normal 2 4" xfId="1390" xr:uid="{00000000-0005-0000-0000-00006E050000}"/>
    <cellStyle name="Normal 2 4 2" xfId="1391" xr:uid="{00000000-0005-0000-0000-00006F050000}"/>
    <cellStyle name="Normal 2 5" xfId="1392" xr:uid="{00000000-0005-0000-0000-000070050000}"/>
    <cellStyle name="Normal 2 6" xfId="1393" xr:uid="{00000000-0005-0000-0000-000071050000}"/>
    <cellStyle name="Normal 2 7" xfId="1394" xr:uid="{00000000-0005-0000-0000-000072050000}"/>
    <cellStyle name="Normal 2 8" xfId="1395" xr:uid="{00000000-0005-0000-0000-000073050000}"/>
    <cellStyle name="Normal 2 9" xfId="1396" xr:uid="{00000000-0005-0000-0000-000074050000}"/>
    <cellStyle name="Normal 2_6a. Bieu Trung tam 05 06 chuyen doi hinh thuc dau tu" xfId="1397" xr:uid="{00000000-0005-0000-0000-000075050000}"/>
    <cellStyle name="Normal 20" xfId="1398" xr:uid="{00000000-0005-0000-0000-000076050000}"/>
    <cellStyle name="Normal 21" xfId="1399" xr:uid="{00000000-0005-0000-0000-000077050000}"/>
    <cellStyle name="Normal 22" xfId="1400" xr:uid="{00000000-0005-0000-0000-000078050000}"/>
    <cellStyle name="Normal 23" xfId="1401" xr:uid="{00000000-0005-0000-0000-000079050000}"/>
    <cellStyle name="Normal 24" xfId="1402" xr:uid="{00000000-0005-0000-0000-00007A050000}"/>
    <cellStyle name="Normal 25" xfId="1403" xr:uid="{00000000-0005-0000-0000-00007B050000}"/>
    <cellStyle name="Normal 25 2" xfId="1404" xr:uid="{00000000-0005-0000-0000-00007C050000}"/>
    <cellStyle name="Normal 26" xfId="1405" xr:uid="{00000000-0005-0000-0000-00007D050000}"/>
    <cellStyle name="Normal 27" xfId="1406" xr:uid="{00000000-0005-0000-0000-00007E050000}"/>
    <cellStyle name="Normal 28" xfId="1407" xr:uid="{00000000-0005-0000-0000-00007F050000}"/>
    <cellStyle name="Normal 29" xfId="1408" xr:uid="{00000000-0005-0000-0000-000080050000}"/>
    <cellStyle name="Normal 3" xfId="1409" xr:uid="{00000000-0005-0000-0000-000081050000}"/>
    <cellStyle name="Normal 3 2" xfId="1410" xr:uid="{00000000-0005-0000-0000-000082050000}"/>
    <cellStyle name="Normal 3 2 2" xfId="1411" xr:uid="{00000000-0005-0000-0000-000083050000}"/>
    <cellStyle name="Normal 3 2 2 2" xfId="1412" xr:uid="{00000000-0005-0000-0000-000084050000}"/>
    <cellStyle name="Normal 3 2 2_Báo cáo nợ 2016" xfId="1413" xr:uid="{00000000-0005-0000-0000-000085050000}"/>
    <cellStyle name="Normal 3 2 3" xfId="1414" xr:uid="{00000000-0005-0000-0000-000086050000}"/>
    <cellStyle name="Normal 3 2 3 2" xfId="1415" xr:uid="{00000000-0005-0000-0000-000087050000}"/>
    <cellStyle name="Normal 3 2 4" xfId="1416" xr:uid="{00000000-0005-0000-0000-000088050000}"/>
    <cellStyle name="Normal 3 2_Báo cáo nợ 2016" xfId="1417" xr:uid="{00000000-0005-0000-0000-000089050000}"/>
    <cellStyle name="Normal 3 3" xfId="1418" xr:uid="{00000000-0005-0000-0000-00008A050000}"/>
    <cellStyle name="Normal 3 4" xfId="1419" xr:uid="{00000000-0005-0000-0000-00008B050000}"/>
    <cellStyle name="Normal 3 8" xfId="1420" xr:uid="{00000000-0005-0000-0000-00008C050000}"/>
    <cellStyle name="Normal 3_Bieu TH TPCP Vung TNB ngay 4-1-2012" xfId="1421" xr:uid="{00000000-0005-0000-0000-00008D050000}"/>
    <cellStyle name="Normal 30" xfId="1422" xr:uid="{00000000-0005-0000-0000-00008E050000}"/>
    <cellStyle name="Normal 31" xfId="1423" xr:uid="{00000000-0005-0000-0000-00008F050000}"/>
    <cellStyle name="Normal 31 2 3 2" xfId="1424" xr:uid="{00000000-0005-0000-0000-000090050000}"/>
    <cellStyle name="Normal 31 2 3 2 2" xfId="1425" xr:uid="{00000000-0005-0000-0000-000091050000}"/>
    <cellStyle name="Normal 31 2 3 2_Báo cáo nợ 2016" xfId="1426" xr:uid="{00000000-0005-0000-0000-000092050000}"/>
    <cellStyle name="Normal 31 2 3 3 3" xfId="1427" xr:uid="{00000000-0005-0000-0000-000093050000}"/>
    <cellStyle name="Normal 31 7" xfId="1428" xr:uid="{00000000-0005-0000-0000-000094050000}"/>
    <cellStyle name="Normal 31_Báo cáo nợ 2016" xfId="1429" xr:uid="{00000000-0005-0000-0000-000095050000}"/>
    <cellStyle name="Normal 32" xfId="2375" xr:uid="{00000000-0005-0000-0000-000096050000}"/>
    <cellStyle name="Normal 4" xfId="1430" xr:uid="{00000000-0005-0000-0000-000097050000}"/>
    <cellStyle name="Normal 4 2" xfId="1431" xr:uid="{00000000-0005-0000-0000-000098050000}"/>
    <cellStyle name="Normal 4 3" xfId="1432" xr:uid="{00000000-0005-0000-0000-000099050000}"/>
    <cellStyle name="Normal 4 4" xfId="1433" xr:uid="{00000000-0005-0000-0000-00009A050000}"/>
    <cellStyle name="Normal 5" xfId="1434" xr:uid="{00000000-0005-0000-0000-00009B050000}"/>
    <cellStyle name="Normal 5 2" xfId="1435" xr:uid="{00000000-0005-0000-0000-00009C050000}"/>
    <cellStyle name="Normal 5_Bao cao chi tiet NSDP thang 13-2010 (KH+TC)" xfId="1436" xr:uid="{00000000-0005-0000-0000-00009D050000}"/>
    <cellStyle name="Normal 6" xfId="1437" xr:uid="{00000000-0005-0000-0000-00009E050000}"/>
    <cellStyle name="Normal 6 2" xfId="1438" xr:uid="{00000000-0005-0000-0000-00009F050000}"/>
    <cellStyle name="Normal 6_TPCP trinh UBND ngay 27-12" xfId="1439" xr:uid="{00000000-0005-0000-0000-0000A0050000}"/>
    <cellStyle name="Normal 7" xfId="1440" xr:uid="{00000000-0005-0000-0000-0000A1050000}"/>
    <cellStyle name="Normal 7 2" xfId="1441" xr:uid="{00000000-0005-0000-0000-0000A2050000}"/>
    <cellStyle name="Normal 7 3" xfId="1442" xr:uid="{00000000-0005-0000-0000-0000A3050000}"/>
    <cellStyle name="Normal 7_!1 1 bao cao giao KH ve HTCMT vung TNB   12-12-2011" xfId="1443" xr:uid="{00000000-0005-0000-0000-0000A4050000}"/>
    <cellStyle name="Normal 8" xfId="1444" xr:uid="{00000000-0005-0000-0000-0000A5050000}"/>
    <cellStyle name="Normal 8 2" xfId="1445" xr:uid="{00000000-0005-0000-0000-0000A6050000}"/>
    <cellStyle name="Normal 8 2 2" xfId="1446" xr:uid="{00000000-0005-0000-0000-0000A7050000}"/>
    <cellStyle name="Normal 9" xfId="1447" xr:uid="{00000000-0005-0000-0000-0000A8050000}"/>
    <cellStyle name="Normal 9 2" xfId="1448" xr:uid="{00000000-0005-0000-0000-0000A9050000}"/>
    <cellStyle name="Normal 9 3" xfId="1449" xr:uid="{00000000-0005-0000-0000-0000AA050000}"/>
    <cellStyle name="Normal 9_Báo cáo nợ 2016" xfId="1450" xr:uid="{00000000-0005-0000-0000-0000AB050000}"/>
    <cellStyle name="Normal1" xfId="1451" xr:uid="{00000000-0005-0000-0000-0000AC050000}"/>
    <cellStyle name="Normal8" xfId="1452" xr:uid="{00000000-0005-0000-0000-0000AD050000}"/>
    <cellStyle name="Normalny_Cennik obowiazuje od 06-08-2001 r (1)" xfId="1453" xr:uid="{00000000-0005-0000-0000-0000AE050000}"/>
    <cellStyle name="NWM" xfId="1454" xr:uid="{00000000-0005-0000-0000-0000AF050000}"/>
    <cellStyle name="Ò_x000d_Normal_123569" xfId="1455" xr:uid="{00000000-0005-0000-0000-0000B1050000}"/>
    <cellStyle name="Ò_x005f_x000d_Normal_123569" xfId="1456" xr:uid="{00000000-0005-0000-0000-0000B2050000}"/>
    <cellStyle name="Œ…‹æØ‚è [0.00]_laroux" xfId="1457" xr:uid="{00000000-0005-0000-0000-0000B3050000}"/>
    <cellStyle name="Œ…‹æØ‚è_laroux" xfId="1458" xr:uid="{00000000-0005-0000-0000-0000B4050000}"/>
    <cellStyle name="oft Excel]_x000d__x000a_Comment=open=/f ‚ðw’è‚·‚é‚ÆAƒ†[ƒU[’è‹`ŠÖ”‚ðŠÖ”“\‚è•t‚¯‚Ìˆê——‚É“o˜^‚·‚é‚±‚Æ‚ª‚Å‚«‚Ü‚·B_x000d__x000a_Maximized" xfId="1459" xr:uid="{00000000-0005-0000-0000-0000B5050000}"/>
    <cellStyle name="oft Excel]_x000d__x000a_Comment=open=/f ‚ðŽw’è‚·‚é‚ÆAƒ†[ƒU[’è‹`ŠÖ”‚ðŠÖ”“\‚è•t‚¯‚Ìˆê——‚É“o˜^‚·‚é‚±‚Æ‚ª‚Å‚«‚Ü‚·B_x000d__x000a_Maximized" xfId="1460" xr:uid="{00000000-0005-0000-0000-0000B6050000}"/>
    <cellStyle name="oft Excel]_x000d__x000a_Comment=The open=/f lines load custom functions into the Paste Function list._x000d__x000a_Maximized=2_x000d__x000a_Basics=1_x000d__x000a_A" xfId="1461" xr:uid="{00000000-0005-0000-0000-0000B7050000}"/>
    <cellStyle name="oft Excel]_x000d__x000a_Comment=The open=/f lines load custom functions into the Paste Function list._x000d__x000a_Maximized=3_x000d__x000a_Basics=1_x000d__x000a_A" xfId="1462" xr:uid="{00000000-0005-0000-0000-0000B8050000}"/>
    <cellStyle name="oft Excel]_x005f_x000d__x005f_x000a_Comment=open=/f ‚ðw’è‚·‚é‚ÆAƒ†[ƒU[’è‹`ŠÖ”‚ðŠÖ”“\‚è•t‚¯‚Ìˆê——‚É“o˜^‚·‚é‚±‚Æ‚ª‚Å‚«‚Ü‚·B_x005f_x000d__x005f_x000a_Maximized" xfId="1463" xr:uid="{00000000-0005-0000-0000-0000B9050000}"/>
    <cellStyle name="omma [0]_Mktg Prog" xfId="1464" xr:uid="{00000000-0005-0000-0000-0000BA050000}"/>
    <cellStyle name="ormal_Sheet1_1" xfId="1465" xr:uid="{00000000-0005-0000-0000-0000BB050000}"/>
    <cellStyle name="p" xfId="1466" xr:uid="{00000000-0005-0000-0000-0000BC050000}"/>
    <cellStyle name="Pattern" xfId="1467" xr:uid="{00000000-0005-0000-0000-0000BD050000}"/>
    <cellStyle name="per.style" xfId="1468" xr:uid="{00000000-0005-0000-0000-0000BE050000}"/>
    <cellStyle name="Percent [0]" xfId="1469" xr:uid="{00000000-0005-0000-0000-0000C0050000}"/>
    <cellStyle name="Percent [00]" xfId="1470" xr:uid="{00000000-0005-0000-0000-0000C1050000}"/>
    <cellStyle name="Percent [2]" xfId="1471" xr:uid="{00000000-0005-0000-0000-0000C2050000}"/>
    <cellStyle name="Percent [2] 2" xfId="1472" xr:uid="{00000000-0005-0000-0000-0000C3050000}"/>
    <cellStyle name="Percent 2" xfId="1473" xr:uid="{00000000-0005-0000-0000-0000C4050000}"/>
    <cellStyle name="Percent 2 2" xfId="1474" xr:uid="{00000000-0005-0000-0000-0000C5050000}"/>
    <cellStyle name="Percent 2 2 2" xfId="1475" xr:uid="{00000000-0005-0000-0000-0000C6050000}"/>
    <cellStyle name="Percent 2 3" xfId="1476" xr:uid="{00000000-0005-0000-0000-0000C7050000}"/>
    <cellStyle name="Percent 2 4" xfId="1477" xr:uid="{00000000-0005-0000-0000-0000C8050000}"/>
    <cellStyle name="Percent 3" xfId="1478" xr:uid="{00000000-0005-0000-0000-0000C9050000}"/>
    <cellStyle name="Percent 4" xfId="1479" xr:uid="{00000000-0005-0000-0000-0000CA050000}"/>
    <cellStyle name="PERCENTAGE" xfId="1480" xr:uid="{00000000-0005-0000-0000-0000CB050000}"/>
    <cellStyle name="PERCENTAGE 2" xfId="1481" xr:uid="{00000000-0005-0000-0000-0000CC050000}"/>
    <cellStyle name="PrePop Currency (0)" xfId="1482" xr:uid="{00000000-0005-0000-0000-0000CD050000}"/>
    <cellStyle name="PrePop Currency (2)" xfId="1483" xr:uid="{00000000-0005-0000-0000-0000CE050000}"/>
    <cellStyle name="PrePop Units (0)" xfId="1484" xr:uid="{00000000-0005-0000-0000-0000CF050000}"/>
    <cellStyle name="PrePop Units (1)" xfId="1485" xr:uid="{00000000-0005-0000-0000-0000D0050000}"/>
    <cellStyle name="PrePop Units (2)" xfId="1486" xr:uid="{00000000-0005-0000-0000-0000D1050000}"/>
    <cellStyle name="pricing" xfId="1487" xr:uid="{00000000-0005-0000-0000-0000D2050000}"/>
    <cellStyle name="PSChar" xfId="1488" xr:uid="{00000000-0005-0000-0000-0000D3050000}"/>
    <cellStyle name="PSHeading" xfId="1489" xr:uid="{00000000-0005-0000-0000-0000D4050000}"/>
    <cellStyle name="Quantity" xfId="1490" xr:uid="{00000000-0005-0000-0000-0000D5050000}"/>
    <cellStyle name="regstoresfromspecstores" xfId="1491" xr:uid="{00000000-0005-0000-0000-0000D6050000}"/>
    <cellStyle name="RevList" xfId="1492" xr:uid="{00000000-0005-0000-0000-0000D7050000}"/>
    <cellStyle name="rlink_tiªn l­în_x005f_x001b_Hyperlink_TONG HOP KINH PHI" xfId="1493" xr:uid="{00000000-0005-0000-0000-0000D8050000}"/>
    <cellStyle name="rmal_ADAdot" xfId="1494" xr:uid="{00000000-0005-0000-0000-0000D9050000}"/>
    <cellStyle name="S—_x0008_" xfId="1495" xr:uid="{00000000-0005-0000-0000-0000DA050000}"/>
    <cellStyle name="s]_x000d__x000a_spooler=yes_x000d__x000a_load=_x000d__x000a_Beep=yes_x000d__x000a_NullPort=None_x000d__x000a_BorderWidth=3_x000d__x000a_CursorBlinkRate=1200_x000d__x000a_DoubleClickSpeed=452_x000d__x000a_Programs=co" xfId="1496" xr:uid="{00000000-0005-0000-0000-0000DB050000}"/>
    <cellStyle name="s]_x005f_x000d__x005f_x000a_spooler=yes_x005f_x000d__x005f_x000a_load=_x005f_x000d__x005f_x000a_Beep=yes_x005f_x000d__x005f_x000a_NullPort=None_x005f_x000d__x005f_x000a_BorderWidth=3_x005f_x000d__x005f_x000a_CursorBlinkRate=1200_x005f_x000d__x005f_x000a_DoubleClickSpeed=452_x005f_x000d__x005f_x000a_Programs=co" xfId="1497" xr:uid="{00000000-0005-0000-0000-0000DC050000}"/>
    <cellStyle name="S—_x0008__KH TPCP vung TNB (03-1-2012)" xfId="1498" xr:uid="{00000000-0005-0000-0000-0000DD050000}"/>
    <cellStyle name="S—_x005f_x0008_" xfId="1499" xr:uid="{00000000-0005-0000-0000-0000DE050000}"/>
    <cellStyle name="SAPBEXaggData" xfId="1500" xr:uid="{00000000-0005-0000-0000-0000DF050000}"/>
    <cellStyle name="SAPBEXaggDataEmph" xfId="1501" xr:uid="{00000000-0005-0000-0000-0000E0050000}"/>
    <cellStyle name="SAPBEXaggItem" xfId="1502" xr:uid="{00000000-0005-0000-0000-0000E1050000}"/>
    <cellStyle name="SAPBEXchaText" xfId="1503" xr:uid="{00000000-0005-0000-0000-0000E2050000}"/>
    <cellStyle name="SAPBEXexcBad7" xfId="1504" xr:uid="{00000000-0005-0000-0000-0000E3050000}"/>
    <cellStyle name="SAPBEXexcBad8" xfId="1505" xr:uid="{00000000-0005-0000-0000-0000E4050000}"/>
    <cellStyle name="SAPBEXexcBad9" xfId="1506" xr:uid="{00000000-0005-0000-0000-0000E5050000}"/>
    <cellStyle name="SAPBEXexcCritical4" xfId="1507" xr:uid="{00000000-0005-0000-0000-0000E6050000}"/>
    <cellStyle name="SAPBEXexcCritical5" xfId="1508" xr:uid="{00000000-0005-0000-0000-0000E7050000}"/>
    <cellStyle name="SAPBEXexcCritical6" xfId="1509" xr:uid="{00000000-0005-0000-0000-0000E8050000}"/>
    <cellStyle name="SAPBEXexcGood1" xfId="1510" xr:uid="{00000000-0005-0000-0000-0000E9050000}"/>
    <cellStyle name="SAPBEXexcGood2" xfId="1511" xr:uid="{00000000-0005-0000-0000-0000EA050000}"/>
    <cellStyle name="SAPBEXexcGood3" xfId="1512" xr:uid="{00000000-0005-0000-0000-0000EB050000}"/>
    <cellStyle name="SAPBEXfilterDrill" xfId="1513" xr:uid="{00000000-0005-0000-0000-0000EC050000}"/>
    <cellStyle name="SAPBEXfilterItem" xfId="1514" xr:uid="{00000000-0005-0000-0000-0000ED050000}"/>
    <cellStyle name="SAPBEXfilterText" xfId="1515" xr:uid="{00000000-0005-0000-0000-0000EE050000}"/>
    <cellStyle name="SAPBEXformats" xfId="1516" xr:uid="{00000000-0005-0000-0000-0000EF050000}"/>
    <cellStyle name="SAPBEXheaderItem" xfId="1517" xr:uid="{00000000-0005-0000-0000-0000F0050000}"/>
    <cellStyle name="SAPBEXheaderText" xfId="1518" xr:uid="{00000000-0005-0000-0000-0000F1050000}"/>
    <cellStyle name="SAPBEXresData" xfId="1519" xr:uid="{00000000-0005-0000-0000-0000F2050000}"/>
    <cellStyle name="SAPBEXresDataEmph" xfId="1520" xr:uid="{00000000-0005-0000-0000-0000F3050000}"/>
    <cellStyle name="SAPBEXresItem" xfId="1521" xr:uid="{00000000-0005-0000-0000-0000F4050000}"/>
    <cellStyle name="SAPBEXstdData" xfId="1522" xr:uid="{00000000-0005-0000-0000-0000F5050000}"/>
    <cellStyle name="SAPBEXstdDataEmph" xfId="1523" xr:uid="{00000000-0005-0000-0000-0000F6050000}"/>
    <cellStyle name="SAPBEXstdItem" xfId="1524" xr:uid="{00000000-0005-0000-0000-0000F7050000}"/>
    <cellStyle name="SAPBEXtitle" xfId="1525" xr:uid="{00000000-0005-0000-0000-0000F8050000}"/>
    <cellStyle name="SAPBEXundefined" xfId="1526" xr:uid="{00000000-0005-0000-0000-0000F9050000}"/>
    <cellStyle name="serJet 1200 Series PCL 6" xfId="1527" xr:uid="{00000000-0005-0000-0000-0000FA050000}"/>
    <cellStyle name="SHADEDSTORES" xfId="1528" xr:uid="{00000000-0005-0000-0000-0000FB050000}"/>
    <cellStyle name="SHADEDSTORES 2" xfId="1529" xr:uid="{00000000-0005-0000-0000-0000FC050000}"/>
    <cellStyle name="songuyen" xfId="1530" xr:uid="{00000000-0005-0000-0000-0000FD050000}"/>
    <cellStyle name="specstores" xfId="1531" xr:uid="{00000000-0005-0000-0000-0000FE050000}"/>
    <cellStyle name="Standard_AAbgleich" xfId="1532" xr:uid="{00000000-0005-0000-0000-0000FF050000}"/>
    <cellStyle name="STTDG" xfId="1533" xr:uid="{00000000-0005-0000-0000-000000060000}"/>
    <cellStyle name="Style 1" xfId="1534" xr:uid="{00000000-0005-0000-0000-000001060000}"/>
    <cellStyle name="Style 1 2" xfId="1535" xr:uid="{00000000-0005-0000-0000-000002060000}"/>
    <cellStyle name="Style 10" xfId="1536" xr:uid="{00000000-0005-0000-0000-000003060000}"/>
    <cellStyle name="Style 100" xfId="1537" xr:uid="{00000000-0005-0000-0000-000004060000}"/>
    <cellStyle name="Style 101" xfId="1538" xr:uid="{00000000-0005-0000-0000-000005060000}"/>
    <cellStyle name="Style 102" xfId="1539" xr:uid="{00000000-0005-0000-0000-000006060000}"/>
    <cellStyle name="Style 103" xfId="1540" xr:uid="{00000000-0005-0000-0000-000007060000}"/>
    <cellStyle name="Style 104" xfId="1541" xr:uid="{00000000-0005-0000-0000-000008060000}"/>
    <cellStyle name="Style 105" xfId="1542" xr:uid="{00000000-0005-0000-0000-000009060000}"/>
    <cellStyle name="Style 106" xfId="1543" xr:uid="{00000000-0005-0000-0000-00000A060000}"/>
    <cellStyle name="Style 107" xfId="1544" xr:uid="{00000000-0005-0000-0000-00000B060000}"/>
    <cellStyle name="Style 108" xfId="1545" xr:uid="{00000000-0005-0000-0000-00000C060000}"/>
    <cellStyle name="Style 109" xfId="1546" xr:uid="{00000000-0005-0000-0000-00000D060000}"/>
    <cellStyle name="Style 11" xfId="1547" xr:uid="{00000000-0005-0000-0000-00000E060000}"/>
    <cellStyle name="Style 110" xfId="1548" xr:uid="{00000000-0005-0000-0000-00000F060000}"/>
    <cellStyle name="Style 111" xfId="1549" xr:uid="{00000000-0005-0000-0000-000010060000}"/>
    <cellStyle name="Style 112" xfId="1550" xr:uid="{00000000-0005-0000-0000-000011060000}"/>
    <cellStyle name="Style 113" xfId="1551" xr:uid="{00000000-0005-0000-0000-000012060000}"/>
    <cellStyle name="Style 114" xfId="1552" xr:uid="{00000000-0005-0000-0000-000013060000}"/>
    <cellStyle name="Style 115" xfId="1553" xr:uid="{00000000-0005-0000-0000-000014060000}"/>
    <cellStyle name="Style 116" xfId="1554" xr:uid="{00000000-0005-0000-0000-000015060000}"/>
    <cellStyle name="Style 117" xfId="1555" xr:uid="{00000000-0005-0000-0000-000016060000}"/>
    <cellStyle name="Style 118" xfId="1556" xr:uid="{00000000-0005-0000-0000-000017060000}"/>
    <cellStyle name="Style 119" xfId="1557" xr:uid="{00000000-0005-0000-0000-000018060000}"/>
    <cellStyle name="Style 12" xfId="1558" xr:uid="{00000000-0005-0000-0000-000019060000}"/>
    <cellStyle name="Style 120" xfId="1559" xr:uid="{00000000-0005-0000-0000-00001A060000}"/>
    <cellStyle name="Style 121" xfId="1560" xr:uid="{00000000-0005-0000-0000-00001B060000}"/>
    <cellStyle name="Style 122" xfId="1561" xr:uid="{00000000-0005-0000-0000-00001C060000}"/>
    <cellStyle name="Style 123" xfId="1562" xr:uid="{00000000-0005-0000-0000-00001D060000}"/>
    <cellStyle name="Style 124" xfId="1563" xr:uid="{00000000-0005-0000-0000-00001E060000}"/>
    <cellStyle name="Style 125" xfId="1564" xr:uid="{00000000-0005-0000-0000-00001F060000}"/>
    <cellStyle name="Style 126" xfId="1565" xr:uid="{00000000-0005-0000-0000-000020060000}"/>
    <cellStyle name="Style 127" xfId="1566" xr:uid="{00000000-0005-0000-0000-000021060000}"/>
    <cellStyle name="Style 128" xfId="1567" xr:uid="{00000000-0005-0000-0000-000022060000}"/>
    <cellStyle name="Style 129" xfId="1568" xr:uid="{00000000-0005-0000-0000-000023060000}"/>
    <cellStyle name="Style 13" xfId="1569" xr:uid="{00000000-0005-0000-0000-000024060000}"/>
    <cellStyle name="Style 130" xfId="1570" xr:uid="{00000000-0005-0000-0000-000025060000}"/>
    <cellStyle name="Style 131" xfId="1571" xr:uid="{00000000-0005-0000-0000-000026060000}"/>
    <cellStyle name="Style 132" xfId="1572" xr:uid="{00000000-0005-0000-0000-000027060000}"/>
    <cellStyle name="Style 133" xfId="1573" xr:uid="{00000000-0005-0000-0000-000028060000}"/>
    <cellStyle name="Style 134" xfId="1574" xr:uid="{00000000-0005-0000-0000-000029060000}"/>
    <cellStyle name="Style 135" xfId="1575" xr:uid="{00000000-0005-0000-0000-00002A060000}"/>
    <cellStyle name="Style 136" xfId="1576" xr:uid="{00000000-0005-0000-0000-00002B060000}"/>
    <cellStyle name="Style 137" xfId="1577" xr:uid="{00000000-0005-0000-0000-00002C060000}"/>
    <cellStyle name="Style 138" xfId="1578" xr:uid="{00000000-0005-0000-0000-00002D060000}"/>
    <cellStyle name="Style 139" xfId="1579" xr:uid="{00000000-0005-0000-0000-00002E060000}"/>
    <cellStyle name="Style 14" xfId="1580" xr:uid="{00000000-0005-0000-0000-00002F060000}"/>
    <cellStyle name="Style 140" xfId="1581" xr:uid="{00000000-0005-0000-0000-000030060000}"/>
    <cellStyle name="Style 141" xfId="1582" xr:uid="{00000000-0005-0000-0000-000031060000}"/>
    <cellStyle name="Style 142" xfId="1583" xr:uid="{00000000-0005-0000-0000-000032060000}"/>
    <cellStyle name="Style 143" xfId="1584" xr:uid="{00000000-0005-0000-0000-000033060000}"/>
    <cellStyle name="Style 144" xfId="1585" xr:uid="{00000000-0005-0000-0000-000034060000}"/>
    <cellStyle name="Style 145" xfId="1586" xr:uid="{00000000-0005-0000-0000-000035060000}"/>
    <cellStyle name="Style 146" xfId="1587" xr:uid="{00000000-0005-0000-0000-000036060000}"/>
    <cellStyle name="Style 147" xfId="1588" xr:uid="{00000000-0005-0000-0000-000037060000}"/>
    <cellStyle name="Style 148" xfId="1589" xr:uid="{00000000-0005-0000-0000-000038060000}"/>
    <cellStyle name="Style 149" xfId="1590" xr:uid="{00000000-0005-0000-0000-000039060000}"/>
    <cellStyle name="Style 15" xfId="1591" xr:uid="{00000000-0005-0000-0000-00003A060000}"/>
    <cellStyle name="Style 150" xfId="1592" xr:uid="{00000000-0005-0000-0000-00003B060000}"/>
    <cellStyle name="Style 151" xfId="1593" xr:uid="{00000000-0005-0000-0000-00003C060000}"/>
    <cellStyle name="Style 152" xfId="1594" xr:uid="{00000000-0005-0000-0000-00003D060000}"/>
    <cellStyle name="Style 153" xfId="1595" xr:uid="{00000000-0005-0000-0000-00003E060000}"/>
    <cellStyle name="Style 154" xfId="1596" xr:uid="{00000000-0005-0000-0000-00003F060000}"/>
    <cellStyle name="Style 155" xfId="1597" xr:uid="{00000000-0005-0000-0000-000040060000}"/>
    <cellStyle name="Style 16" xfId="1598" xr:uid="{00000000-0005-0000-0000-000041060000}"/>
    <cellStyle name="Style 17" xfId="1599" xr:uid="{00000000-0005-0000-0000-000042060000}"/>
    <cellStyle name="Style 18" xfId="1600" xr:uid="{00000000-0005-0000-0000-000043060000}"/>
    <cellStyle name="Style 19" xfId="1601" xr:uid="{00000000-0005-0000-0000-000044060000}"/>
    <cellStyle name="Style 2" xfId="1602" xr:uid="{00000000-0005-0000-0000-000045060000}"/>
    <cellStyle name="Style 20" xfId="1603" xr:uid="{00000000-0005-0000-0000-000046060000}"/>
    <cellStyle name="Style 21" xfId="1604" xr:uid="{00000000-0005-0000-0000-000047060000}"/>
    <cellStyle name="Style 22" xfId="1605" xr:uid="{00000000-0005-0000-0000-000048060000}"/>
    <cellStyle name="Style 23" xfId="1606" xr:uid="{00000000-0005-0000-0000-000049060000}"/>
    <cellStyle name="Style 24" xfId="1607" xr:uid="{00000000-0005-0000-0000-00004A060000}"/>
    <cellStyle name="Style 25" xfId="1608" xr:uid="{00000000-0005-0000-0000-00004B060000}"/>
    <cellStyle name="Style 26" xfId="1609" xr:uid="{00000000-0005-0000-0000-00004C060000}"/>
    <cellStyle name="Style 27" xfId="1610" xr:uid="{00000000-0005-0000-0000-00004D060000}"/>
    <cellStyle name="Style 28" xfId="1611" xr:uid="{00000000-0005-0000-0000-00004E060000}"/>
    <cellStyle name="Style 29" xfId="1612" xr:uid="{00000000-0005-0000-0000-00004F060000}"/>
    <cellStyle name="Style 3" xfId="1613" xr:uid="{00000000-0005-0000-0000-000050060000}"/>
    <cellStyle name="Style 30" xfId="1614" xr:uid="{00000000-0005-0000-0000-000051060000}"/>
    <cellStyle name="Style 31" xfId="1615" xr:uid="{00000000-0005-0000-0000-000052060000}"/>
    <cellStyle name="Style 32" xfId="1616" xr:uid="{00000000-0005-0000-0000-000053060000}"/>
    <cellStyle name="Style 33" xfId="1617" xr:uid="{00000000-0005-0000-0000-000054060000}"/>
    <cellStyle name="Style 34" xfId="1618" xr:uid="{00000000-0005-0000-0000-000055060000}"/>
    <cellStyle name="Style 35" xfId="1619" xr:uid="{00000000-0005-0000-0000-000056060000}"/>
    <cellStyle name="Style 36" xfId="1620" xr:uid="{00000000-0005-0000-0000-000057060000}"/>
    <cellStyle name="Style 37" xfId="1621" xr:uid="{00000000-0005-0000-0000-000058060000}"/>
    <cellStyle name="Style 38" xfId="1622" xr:uid="{00000000-0005-0000-0000-000059060000}"/>
    <cellStyle name="Style 39" xfId="1623" xr:uid="{00000000-0005-0000-0000-00005A060000}"/>
    <cellStyle name="Style 4" xfId="1624" xr:uid="{00000000-0005-0000-0000-00005B060000}"/>
    <cellStyle name="Style 40" xfId="1625" xr:uid="{00000000-0005-0000-0000-00005C060000}"/>
    <cellStyle name="Style 41" xfId="1626" xr:uid="{00000000-0005-0000-0000-00005D060000}"/>
    <cellStyle name="Style 42" xfId="1627" xr:uid="{00000000-0005-0000-0000-00005E060000}"/>
    <cellStyle name="Style 43" xfId="1628" xr:uid="{00000000-0005-0000-0000-00005F060000}"/>
    <cellStyle name="Style 44" xfId="1629" xr:uid="{00000000-0005-0000-0000-000060060000}"/>
    <cellStyle name="Style 45" xfId="1630" xr:uid="{00000000-0005-0000-0000-000061060000}"/>
    <cellStyle name="Style 46" xfId="1631" xr:uid="{00000000-0005-0000-0000-000062060000}"/>
    <cellStyle name="Style 47" xfId="1632" xr:uid="{00000000-0005-0000-0000-000063060000}"/>
    <cellStyle name="Style 48" xfId="1633" xr:uid="{00000000-0005-0000-0000-000064060000}"/>
    <cellStyle name="Style 49" xfId="1634" xr:uid="{00000000-0005-0000-0000-000065060000}"/>
    <cellStyle name="Style 5" xfId="1635" xr:uid="{00000000-0005-0000-0000-000066060000}"/>
    <cellStyle name="Style 50" xfId="1636" xr:uid="{00000000-0005-0000-0000-000067060000}"/>
    <cellStyle name="Style 51" xfId="1637" xr:uid="{00000000-0005-0000-0000-000068060000}"/>
    <cellStyle name="Style 52" xfId="1638" xr:uid="{00000000-0005-0000-0000-000069060000}"/>
    <cellStyle name="Style 53" xfId="1639" xr:uid="{00000000-0005-0000-0000-00006A060000}"/>
    <cellStyle name="Style 54" xfId="1640" xr:uid="{00000000-0005-0000-0000-00006B060000}"/>
    <cellStyle name="Style 55" xfId="1641" xr:uid="{00000000-0005-0000-0000-00006C060000}"/>
    <cellStyle name="Style 56" xfId="1642" xr:uid="{00000000-0005-0000-0000-00006D060000}"/>
    <cellStyle name="Style 57" xfId="1643" xr:uid="{00000000-0005-0000-0000-00006E060000}"/>
    <cellStyle name="Style 58" xfId="1644" xr:uid="{00000000-0005-0000-0000-00006F060000}"/>
    <cellStyle name="Style 59" xfId="1645" xr:uid="{00000000-0005-0000-0000-000070060000}"/>
    <cellStyle name="Style 6" xfId="1646" xr:uid="{00000000-0005-0000-0000-000071060000}"/>
    <cellStyle name="Style 60" xfId="1647" xr:uid="{00000000-0005-0000-0000-000072060000}"/>
    <cellStyle name="Style 61" xfId="1648" xr:uid="{00000000-0005-0000-0000-000073060000}"/>
    <cellStyle name="Style 62" xfId="1649" xr:uid="{00000000-0005-0000-0000-000074060000}"/>
    <cellStyle name="Style 63" xfId="1650" xr:uid="{00000000-0005-0000-0000-000075060000}"/>
    <cellStyle name="Style 64" xfId="1651" xr:uid="{00000000-0005-0000-0000-000076060000}"/>
    <cellStyle name="Style 65" xfId="1652" xr:uid="{00000000-0005-0000-0000-000077060000}"/>
    <cellStyle name="Style 66" xfId="1653" xr:uid="{00000000-0005-0000-0000-000078060000}"/>
    <cellStyle name="Style 67" xfId="1654" xr:uid="{00000000-0005-0000-0000-000079060000}"/>
    <cellStyle name="Style 68" xfId="1655" xr:uid="{00000000-0005-0000-0000-00007A060000}"/>
    <cellStyle name="Style 69" xfId="1656" xr:uid="{00000000-0005-0000-0000-00007B060000}"/>
    <cellStyle name="Style 7" xfId="1657" xr:uid="{00000000-0005-0000-0000-00007C060000}"/>
    <cellStyle name="Style 70" xfId="1658" xr:uid="{00000000-0005-0000-0000-00007D060000}"/>
    <cellStyle name="Style 71" xfId="1659" xr:uid="{00000000-0005-0000-0000-00007E060000}"/>
    <cellStyle name="Style 72" xfId="1660" xr:uid="{00000000-0005-0000-0000-00007F060000}"/>
    <cellStyle name="Style 73" xfId="1661" xr:uid="{00000000-0005-0000-0000-000080060000}"/>
    <cellStyle name="Style 74" xfId="1662" xr:uid="{00000000-0005-0000-0000-000081060000}"/>
    <cellStyle name="Style 75" xfId="1663" xr:uid="{00000000-0005-0000-0000-000082060000}"/>
    <cellStyle name="Style 76" xfId="1664" xr:uid="{00000000-0005-0000-0000-000083060000}"/>
    <cellStyle name="Style 77" xfId="1665" xr:uid="{00000000-0005-0000-0000-000084060000}"/>
    <cellStyle name="Style 78" xfId="1666" xr:uid="{00000000-0005-0000-0000-000085060000}"/>
    <cellStyle name="Style 79" xfId="1667" xr:uid="{00000000-0005-0000-0000-000086060000}"/>
    <cellStyle name="Style 8" xfId="1668" xr:uid="{00000000-0005-0000-0000-000087060000}"/>
    <cellStyle name="Style 80" xfId="1669" xr:uid="{00000000-0005-0000-0000-000088060000}"/>
    <cellStyle name="Style 81" xfId="1670" xr:uid="{00000000-0005-0000-0000-000089060000}"/>
    <cellStyle name="Style 82" xfId="1671" xr:uid="{00000000-0005-0000-0000-00008A060000}"/>
    <cellStyle name="Style 83" xfId="1672" xr:uid="{00000000-0005-0000-0000-00008B060000}"/>
    <cellStyle name="Style 84" xfId="1673" xr:uid="{00000000-0005-0000-0000-00008C060000}"/>
    <cellStyle name="Style 85" xfId="1674" xr:uid="{00000000-0005-0000-0000-00008D060000}"/>
    <cellStyle name="Style 86" xfId="1675" xr:uid="{00000000-0005-0000-0000-00008E060000}"/>
    <cellStyle name="Style 87" xfId="1676" xr:uid="{00000000-0005-0000-0000-00008F060000}"/>
    <cellStyle name="Style 88" xfId="1677" xr:uid="{00000000-0005-0000-0000-000090060000}"/>
    <cellStyle name="Style 89" xfId="1678" xr:uid="{00000000-0005-0000-0000-000091060000}"/>
    <cellStyle name="Style 9" xfId="1679" xr:uid="{00000000-0005-0000-0000-000092060000}"/>
    <cellStyle name="Style 90" xfId="1680" xr:uid="{00000000-0005-0000-0000-000093060000}"/>
    <cellStyle name="Style 91" xfId="1681" xr:uid="{00000000-0005-0000-0000-000094060000}"/>
    <cellStyle name="Style 92" xfId="1682" xr:uid="{00000000-0005-0000-0000-000095060000}"/>
    <cellStyle name="Style 93" xfId="1683" xr:uid="{00000000-0005-0000-0000-000096060000}"/>
    <cellStyle name="Style 94" xfId="1684" xr:uid="{00000000-0005-0000-0000-000097060000}"/>
    <cellStyle name="Style 95" xfId="1685" xr:uid="{00000000-0005-0000-0000-000098060000}"/>
    <cellStyle name="Style 96" xfId="1686" xr:uid="{00000000-0005-0000-0000-000099060000}"/>
    <cellStyle name="Style 97" xfId="1687" xr:uid="{00000000-0005-0000-0000-00009A060000}"/>
    <cellStyle name="Style 98" xfId="1688" xr:uid="{00000000-0005-0000-0000-00009B060000}"/>
    <cellStyle name="Style 99" xfId="1689" xr:uid="{00000000-0005-0000-0000-00009C060000}"/>
    <cellStyle name="Style Date" xfId="1690" xr:uid="{00000000-0005-0000-0000-00009D060000}"/>
    <cellStyle name="style_1" xfId="1691" xr:uid="{00000000-0005-0000-0000-00009E060000}"/>
    <cellStyle name="subhead" xfId="1692" xr:uid="{00000000-0005-0000-0000-00009F060000}"/>
    <cellStyle name="Subtotal" xfId="1693" xr:uid="{00000000-0005-0000-0000-0000A0060000}"/>
    <cellStyle name="symbol" xfId="1694" xr:uid="{00000000-0005-0000-0000-0000A1060000}"/>
    <cellStyle name="T" xfId="1695" xr:uid="{00000000-0005-0000-0000-0000A2060000}"/>
    <cellStyle name="T 2" xfId="1696" xr:uid="{00000000-0005-0000-0000-0000A3060000}"/>
    <cellStyle name="T_bao cao" xfId="1697" xr:uid="{00000000-0005-0000-0000-0000A4060000}"/>
    <cellStyle name="T_bao cao 2" xfId="1698" xr:uid="{00000000-0005-0000-0000-0000A5060000}"/>
    <cellStyle name="T_Bao cao so lieu kiem toan nam 2007 sua" xfId="1699" xr:uid="{00000000-0005-0000-0000-0000A6060000}"/>
    <cellStyle name="T_Bao cao so lieu kiem toan nam 2007 sua 2" xfId="1700" xr:uid="{00000000-0005-0000-0000-0000A7060000}"/>
    <cellStyle name="T_Bao cao so lieu kiem toan nam 2007 sua_!1 1 bao cao giao KH ve HTCMT vung TNB   12-12-2011" xfId="1701" xr:uid="{00000000-0005-0000-0000-0000A8060000}"/>
    <cellStyle name="T_Bao cao so lieu kiem toan nam 2007 sua_!1 1 bao cao giao KH ve HTCMT vung TNB   12-12-2011 2" xfId="1702" xr:uid="{00000000-0005-0000-0000-0000A9060000}"/>
    <cellStyle name="T_Bao cao so lieu kiem toan nam 2007 sua_KH TPCP vung TNB (03-1-2012)" xfId="1703" xr:uid="{00000000-0005-0000-0000-0000AA060000}"/>
    <cellStyle name="T_Bao cao so lieu kiem toan nam 2007 sua_KH TPCP vung TNB (03-1-2012) 2" xfId="1704" xr:uid="{00000000-0005-0000-0000-0000AB060000}"/>
    <cellStyle name="T_bao cao_!1 1 bao cao giao KH ve HTCMT vung TNB   12-12-2011" xfId="1705" xr:uid="{00000000-0005-0000-0000-0000AC060000}"/>
    <cellStyle name="T_bao cao_!1 1 bao cao giao KH ve HTCMT vung TNB   12-12-2011 2" xfId="1706" xr:uid="{00000000-0005-0000-0000-0000AD060000}"/>
    <cellStyle name="T_bao cao_Bieu4HTMT" xfId="1707" xr:uid="{00000000-0005-0000-0000-0000AE060000}"/>
    <cellStyle name="T_bao cao_Bieu4HTMT 2" xfId="1708" xr:uid="{00000000-0005-0000-0000-0000AF060000}"/>
    <cellStyle name="T_bao cao_Bieu4HTMT_!1 1 bao cao giao KH ve HTCMT vung TNB   12-12-2011" xfId="1709" xr:uid="{00000000-0005-0000-0000-0000B0060000}"/>
    <cellStyle name="T_bao cao_Bieu4HTMT_!1 1 bao cao giao KH ve HTCMT vung TNB   12-12-2011 2" xfId="1710" xr:uid="{00000000-0005-0000-0000-0000B1060000}"/>
    <cellStyle name="T_bao cao_Bieu4HTMT_KH TPCP vung TNB (03-1-2012)" xfId="1711" xr:uid="{00000000-0005-0000-0000-0000B2060000}"/>
    <cellStyle name="T_bao cao_Bieu4HTMT_KH TPCP vung TNB (03-1-2012) 2" xfId="1712" xr:uid="{00000000-0005-0000-0000-0000B3060000}"/>
    <cellStyle name="T_bao cao_KH TPCP vung TNB (03-1-2012)" xfId="1713" xr:uid="{00000000-0005-0000-0000-0000B4060000}"/>
    <cellStyle name="T_bao cao_KH TPCP vung TNB (03-1-2012) 2" xfId="1714" xr:uid="{00000000-0005-0000-0000-0000B5060000}"/>
    <cellStyle name="T_BBTNG-06" xfId="1715" xr:uid="{00000000-0005-0000-0000-0000B6060000}"/>
    <cellStyle name="T_BBTNG-06 2" xfId="1716" xr:uid="{00000000-0005-0000-0000-0000B7060000}"/>
    <cellStyle name="T_BBTNG-06_!1 1 bao cao giao KH ve HTCMT vung TNB   12-12-2011" xfId="1717" xr:uid="{00000000-0005-0000-0000-0000B8060000}"/>
    <cellStyle name="T_BBTNG-06_!1 1 bao cao giao KH ve HTCMT vung TNB   12-12-2011 2" xfId="1718" xr:uid="{00000000-0005-0000-0000-0000B9060000}"/>
    <cellStyle name="T_BBTNG-06_Bieu4HTMT" xfId="1719" xr:uid="{00000000-0005-0000-0000-0000BA060000}"/>
    <cellStyle name="T_BBTNG-06_Bieu4HTMT 2" xfId="1720" xr:uid="{00000000-0005-0000-0000-0000BB060000}"/>
    <cellStyle name="T_BBTNG-06_Bieu4HTMT_!1 1 bao cao giao KH ve HTCMT vung TNB   12-12-2011" xfId="1721" xr:uid="{00000000-0005-0000-0000-0000BC060000}"/>
    <cellStyle name="T_BBTNG-06_Bieu4HTMT_!1 1 bao cao giao KH ve HTCMT vung TNB   12-12-2011 2" xfId="1722" xr:uid="{00000000-0005-0000-0000-0000BD060000}"/>
    <cellStyle name="T_BBTNG-06_Bieu4HTMT_KH TPCP vung TNB (03-1-2012)" xfId="1723" xr:uid="{00000000-0005-0000-0000-0000BE060000}"/>
    <cellStyle name="T_BBTNG-06_Bieu4HTMT_KH TPCP vung TNB (03-1-2012) 2" xfId="1724" xr:uid="{00000000-0005-0000-0000-0000BF060000}"/>
    <cellStyle name="T_BBTNG-06_KH TPCP vung TNB (03-1-2012)" xfId="1725" xr:uid="{00000000-0005-0000-0000-0000C0060000}"/>
    <cellStyle name="T_BBTNG-06_KH TPCP vung TNB (03-1-2012) 2" xfId="1726" xr:uid="{00000000-0005-0000-0000-0000C1060000}"/>
    <cellStyle name="T_BC  NAM 2007" xfId="1727" xr:uid="{00000000-0005-0000-0000-0000C2060000}"/>
    <cellStyle name="T_BC  NAM 2007 2" xfId="1728" xr:uid="{00000000-0005-0000-0000-0000C3060000}"/>
    <cellStyle name="T_BC CTMT-2008 Ttinh" xfId="1729" xr:uid="{00000000-0005-0000-0000-0000C4060000}"/>
    <cellStyle name="T_BC CTMT-2008 Ttinh 2" xfId="1730" xr:uid="{00000000-0005-0000-0000-0000C5060000}"/>
    <cellStyle name="T_BC CTMT-2008 Ttinh_!1 1 bao cao giao KH ve HTCMT vung TNB   12-12-2011" xfId="1731" xr:uid="{00000000-0005-0000-0000-0000C6060000}"/>
    <cellStyle name="T_BC CTMT-2008 Ttinh_!1 1 bao cao giao KH ve HTCMT vung TNB   12-12-2011 2" xfId="1732" xr:uid="{00000000-0005-0000-0000-0000C7060000}"/>
    <cellStyle name="T_BC CTMT-2008 Ttinh_KH TPCP vung TNB (03-1-2012)" xfId="1733" xr:uid="{00000000-0005-0000-0000-0000C8060000}"/>
    <cellStyle name="T_BC CTMT-2008 Ttinh_KH TPCP vung TNB (03-1-2012) 2" xfId="1734" xr:uid="{00000000-0005-0000-0000-0000C9060000}"/>
    <cellStyle name="T_Bieu mau cong trinh khoi cong moi 3-4" xfId="1735" xr:uid="{00000000-0005-0000-0000-0000CA060000}"/>
    <cellStyle name="T_Bieu mau cong trinh khoi cong moi 3-4 2" xfId="1736" xr:uid="{00000000-0005-0000-0000-0000CB060000}"/>
    <cellStyle name="T_Bieu mau cong trinh khoi cong moi 3-4_!1 1 bao cao giao KH ve HTCMT vung TNB   12-12-2011" xfId="1737" xr:uid="{00000000-0005-0000-0000-0000CC060000}"/>
    <cellStyle name="T_Bieu mau cong trinh khoi cong moi 3-4_!1 1 bao cao giao KH ve HTCMT vung TNB   12-12-2011 2" xfId="1738" xr:uid="{00000000-0005-0000-0000-0000CD060000}"/>
    <cellStyle name="T_Bieu mau cong trinh khoi cong moi 3-4_KH TPCP vung TNB (03-1-2012)" xfId="1739" xr:uid="{00000000-0005-0000-0000-0000CE060000}"/>
    <cellStyle name="T_Bieu mau cong trinh khoi cong moi 3-4_KH TPCP vung TNB (03-1-2012) 2" xfId="1740" xr:uid="{00000000-0005-0000-0000-0000CF060000}"/>
    <cellStyle name="T_Bieu mau danh muc du an thuoc CTMTQG nam 2008" xfId="1741" xr:uid="{00000000-0005-0000-0000-0000D0060000}"/>
    <cellStyle name="T_Bieu mau danh muc du an thuoc CTMTQG nam 2008 2" xfId="1742" xr:uid="{00000000-0005-0000-0000-0000D1060000}"/>
    <cellStyle name="T_Bieu mau danh muc du an thuoc CTMTQG nam 2008_!1 1 bao cao giao KH ve HTCMT vung TNB   12-12-2011" xfId="1743" xr:uid="{00000000-0005-0000-0000-0000D2060000}"/>
    <cellStyle name="T_Bieu mau danh muc du an thuoc CTMTQG nam 2008_!1 1 bao cao giao KH ve HTCMT vung TNB   12-12-2011 2" xfId="1744" xr:uid="{00000000-0005-0000-0000-0000D3060000}"/>
    <cellStyle name="T_Bieu mau danh muc du an thuoc CTMTQG nam 2008_KH TPCP vung TNB (03-1-2012)" xfId="1745" xr:uid="{00000000-0005-0000-0000-0000D4060000}"/>
    <cellStyle name="T_Bieu mau danh muc du an thuoc CTMTQG nam 2008_KH TPCP vung TNB (03-1-2012) 2" xfId="1746" xr:uid="{00000000-0005-0000-0000-0000D5060000}"/>
    <cellStyle name="T_Bieu tong hop nhu cau ung 2011 da chon loc -Mien nui" xfId="1747" xr:uid="{00000000-0005-0000-0000-0000D6060000}"/>
    <cellStyle name="T_Bieu tong hop nhu cau ung 2011 da chon loc -Mien nui 2" xfId="1748" xr:uid="{00000000-0005-0000-0000-0000D7060000}"/>
    <cellStyle name="T_Bieu tong hop nhu cau ung 2011 da chon loc -Mien nui_!1 1 bao cao giao KH ve HTCMT vung TNB   12-12-2011" xfId="1749" xr:uid="{00000000-0005-0000-0000-0000D8060000}"/>
    <cellStyle name="T_Bieu tong hop nhu cau ung 2011 da chon loc -Mien nui_!1 1 bao cao giao KH ve HTCMT vung TNB   12-12-2011 2" xfId="1750" xr:uid="{00000000-0005-0000-0000-0000D9060000}"/>
    <cellStyle name="T_Bieu tong hop nhu cau ung 2011 da chon loc -Mien nui_KH TPCP vung TNB (03-1-2012)" xfId="1751" xr:uid="{00000000-0005-0000-0000-0000DA060000}"/>
    <cellStyle name="T_Bieu tong hop nhu cau ung 2011 da chon loc -Mien nui_KH TPCP vung TNB (03-1-2012) 2" xfId="1752" xr:uid="{00000000-0005-0000-0000-0000DB060000}"/>
    <cellStyle name="T_Bieu3ODA" xfId="1753" xr:uid="{00000000-0005-0000-0000-0000DC060000}"/>
    <cellStyle name="T_Bieu3ODA 2" xfId="1754" xr:uid="{00000000-0005-0000-0000-0000DD060000}"/>
    <cellStyle name="T_Bieu3ODA_!1 1 bao cao giao KH ve HTCMT vung TNB   12-12-2011" xfId="1755" xr:uid="{00000000-0005-0000-0000-0000DE060000}"/>
    <cellStyle name="T_Bieu3ODA_!1 1 bao cao giao KH ve HTCMT vung TNB   12-12-2011 2" xfId="1756" xr:uid="{00000000-0005-0000-0000-0000DF060000}"/>
    <cellStyle name="T_Bieu3ODA_1" xfId="1757" xr:uid="{00000000-0005-0000-0000-0000E0060000}"/>
    <cellStyle name="T_Bieu3ODA_1 2" xfId="1758" xr:uid="{00000000-0005-0000-0000-0000E1060000}"/>
    <cellStyle name="T_Bieu3ODA_1_!1 1 bao cao giao KH ve HTCMT vung TNB   12-12-2011" xfId="1759" xr:uid="{00000000-0005-0000-0000-0000E2060000}"/>
    <cellStyle name="T_Bieu3ODA_1_!1 1 bao cao giao KH ve HTCMT vung TNB   12-12-2011 2" xfId="1760" xr:uid="{00000000-0005-0000-0000-0000E3060000}"/>
    <cellStyle name="T_Bieu3ODA_1_KH TPCP vung TNB (03-1-2012)" xfId="1761" xr:uid="{00000000-0005-0000-0000-0000E4060000}"/>
    <cellStyle name="T_Bieu3ODA_1_KH TPCP vung TNB (03-1-2012) 2" xfId="1762" xr:uid="{00000000-0005-0000-0000-0000E5060000}"/>
    <cellStyle name="T_Bieu3ODA_KH TPCP vung TNB (03-1-2012)" xfId="1763" xr:uid="{00000000-0005-0000-0000-0000E6060000}"/>
    <cellStyle name="T_Bieu3ODA_KH TPCP vung TNB (03-1-2012) 2" xfId="1764" xr:uid="{00000000-0005-0000-0000-0000E7060000}"/>
    <cellStyle name="T_Bieu4HTMT" xfId="1765" xr:uid="{00000000-0005-0000-0000-0000E8060000}"/>
    <cellStyle name="T_Bieu4HTMT 2" xfId="1766" xr:uid="{00000000-0005-0000-0000-0000E9060000}"/>
    <cellStyle name="T_Bieu4HTMT_!1 1 bao cao giao KH ve HTCMT vung TNB   12-12-2011" xfId="1767" xr:uid="{00000000-0005-0000-0000-0000EA060000}"/>
    <cellStyle name="T_Bieu4HTMT_!1 1 bao cao giao KH ve HTCMT vung TNB   12-12-2011 2" xfId="1768" xr:uid="{00000000-0005-0000-0000-0000EB060000}"/>
    <cellStyle name="T_Bieu4HTMT_KH TPCP vung TNB (03-1-2012)" xfId="1769" xr:uid="{00000000-0005-0000-0000-0000EC060000}"/>
    <cellStyle name="T_Bieu4HTMT_KH TPCP vung TNB (03-1-2012) 2" xfId="1770" xr:uid="{00000000-0005-0000-0000-0000ED060000}"/>
    <cellStyle name="T_bo sung von KCH nam 2010 va Du an tre kho khan" xfId="1771" xr:uid="{00000000-0005-0000-0000-0000EE060000}"/>
    <cellStyle name="T_bo sung von KCH nam 2010 va Du an tre kho khan 2" xfId="1772" xr:uid="{00000000-0005-0000-0000-0000EF060000}"/>
    <cellStyle name="T_bo sung von KCH nam 2010 va Du an tre kho khan_!1 1 bao cao giao KH ve HTCMT vung TNB   12-12-2011" xfId="1773" xr:uid="{00000000-0005-0000-0000-0000F0060000}"/>
    <cellStyle name="T_bo sung von KCH nam 2010 va Du an tre kho khan_!1 1 bao cao giao KH ve HTCMT vung TNB   12-12-2011 2" xfId="1774" xr:uid="{00000000-0005-0000-0000-0000F1060000}"/>
    <cellStyle name="T_bo sung von KCH nam 2010 va Du an tre kho khan_KH TPCP vung TNB (03-1-2012)" xfId="1775" xr:uid="{00000000-0005-0000-0000-0000F2060000}"/>
    <cellStyle name="T_bo sung von KCH nam 2010 va Du an tre kho khan_KH TPCP vung TNB (03-1-2012) 2" xfId="1776" xr:uid="{00000000-0005-0000-0000-0000F3060000}"/>
    <cellStyle name="T_Book1" xfId="1777" xr:uid="{00000000-0005-0000-0000-0000F4060000}"/>
    <cellStyle name="T_Book1 2" xfId="1778" xr:uid="{00000000-0005-0000-0000-0000F5060000}"/>
    <cellStyle name="T_Book1_!1 1 bao cao giao KH ve HTCMT vung TNB   12-12-2011" xfId="1779" xr:uid="{00000000-0005-0000-0000-0000F6060000}"/>
    <cellStyle name="T_Book1_!1 1 bao cao giao KH ve HTCMT vung TNB   12-12-2011 2" xfId="1780" xr:uid="{00000000-0005-0000-0000-0000F7060000}"/>
    <cellStyle name="T_Book1_1" xfId="1781" xr:uid="{00000000-0005-0000-0000-0000F8060000}"/>
    <cellStyle name="T_Book1_1 2" xfId="1782" xr:uid="{00000000-0005-0000-0000-0000F9060000}"/>
    <cellStyle name="T_Book1_1_Bieu tong hop nhu cau ung 2011 da chon loc -Mien nui" xfId="1783" xr:uid="{00000000-0005-0000-0000-0000FA060000}"/>
    <cellStyle name="T_Book1_1_Bieu tong hop nhu cau ung 2011 da chon loc -Mien nui 2" xfId="1784" xr:uid="{00000000-0005-0000-0000-0000FB060000}"/>
    <cellStyle name="T_Book1_1_Bieu tong hop nhu cau ung 2011 da chon loc -Mien nui_!1 1 bao cao giao KH ve HTCMT vung TNB   12-12-2011" xfId="1785" xr:uid="{00000000-0005-0000-0000-0000FC060000}"/>
    <cellStyle name="T_Book1_1_Bieu tong hop nhu cau ung 2011 da chon loc -Mien nui_!1 1 bao cao giao KH ve HTCMT vung TNB   12-12-2011 2" xfId="1786" xr:uid="{00000000-0005-0000-0000-0000FD060000}"/>
    <cellStyle name="T_Book1_1_Bieu tong hop nhu cau ung 2011 da chon loc -Mien nui_KH TPCP vung TNB (03-1-2012)" xfId="1787" xr:uid="{00000000-0005-0000-0000-0000FE060000}"/>
    <cellStyle name="T_Book1_1_Bieu tong hop nhu cau ung 2011 da chon loc -Mien nui_KH TPCP vung TNB (03-1-2012) 2" xfId="1788" xr:uid="{00000000-0005-0000-0000-0000FF060000}"/>
    <cellStyle name="T_Book1_1_Bieu3ODA" xfId="1789" xr:uid="{00000000-0005-0000-0000-000000070000}"/>
    <cellStyle name="T_Book1_1_Bieu3ODA 2" xfId="1790" xr:uid="{00000000-0005-0000-0000-000001070000}"/>
    <cellStyle name="T_Book1_1_Bieu3ODA_!1 1 bao cao giao KH ve HTCMT vung TNB   12-12-2011" xfId="1791" xr:uid="{00000000-0005-0000-0000-000002070000}"/>
    <cellStyle name="T_Book1_1_Bieu3ODA_!1 1 bao cao giao KH ve HTCMT vung TNB   12-12-2011 2" xfId="1792" xr:uid="{00000000-0005-0000-0000-000003070000}"/>
    <cellStyle name="T_Book1_1_Bieu3ODA_KH TPCP vung TNB (03-1-2012)" xfId="1793" xr:uid="{00000000-0005-0000-0000-000004070000}"/>
    <cellStyle name="T_Book1_1_Bieu3ODA_KH TPCP vung TNB (03-1-2012) 2" xfId="1794" xr:uid="{00000000-0005-0000-0000-000005070000}"/>
    <cellStyle name="T_Book1_1_CPK" xfId="1795" xr:uid="{00000000-0005-0000-0000-000006070000}"/>
    <cellStyle name="T_Book1_1_CPK 2" xfId="1796" xr:uid="{00000000-0005-0000-0000-000007070000}"/>
    <cellStyle name="T_Book1_1_CPK_!1 1 bao cao giao KH ve HTCMT vung TNB   12-12-2011" xfId="1797" xr:uid="{00000000-0005-0000-0000-000008070000}"/>
    <cellStyle name="T_Book1_1_CPK_!1 1 bao cao giao KH ve HTCMT vung TNB   12-12-2011 2" xfId="1798" xr:uid="{00000000-0005-0000-0000-000009070000}"/>
    <cellStyle name="T_Book1_1_CPK_Bieu4HTMT" xfId="1799" xr:uid="{00000000-0005-0000-0000-00000A070000}"/>
    <cellStyle name="T_Book1_1_CPK_Bieu4HTMT 2" xfId="1800" xr:uid="{00000000-0005-0000-0000-00000B070000}"/>
    <cellStyle name="T_Book1_1_CPK_Bieu4HTMT_!1 1 bao cao giao KH ve HTCMT vung TNB   12-12-2011" xfId="1801" xr:uid="{00000000-0005-0000-0000-00000C070000}"/>
    <cellStyle name="T_Book1_1_CPK_Bieu4HTMT_!1 1 bao cao giao KH ve HTCMT vung TNB   12-12-2011 2" xfId="1802" xr:uid="{00000000-0005-0000-0000-00000D070000}"/>
    <cellStyle name="T_Book1_1_CPK_Bieu4HTMT_KH TPCP vung TNB (03-1-2012)" xfId="1803" xr:uid="{00000000-0005-0000-0000-00000E070000}"/>
    <cellStyle name="T_Book1_1_CPK_Bieu4HTMT_KH TPCP vung TNB (03-1-2012) 2" xfId="1804" xr:uid="{00000000-0005-0000-0000-00000F070000}"/>
    <cellStyle name="T_Book1_1_CPK_KH TPCP vung TNB (03-1-2012)" xfId="1805" xr:uid="{00000000-0005-0000-0000-000010070000}"/>
    <cellStyle name="T_Book1_1_CPK_KH TPCP vung TNB (03-1-2012) 2" xfId="1806" xr:uid="{00000000-0005-0000-0000-000011070000}"/>
    <cellStyle name="T_Book1_1_KH TPCP vung TNB (03-1-2012)" xfId="1807" xr:uid="{00000000-0005-0000-0000-000014070000}"/>
    <cellStyle name="T_Book1_1_KH TPCP vung TNB (03-1-2012) 2" xfId="1808" xr:uid="{00000000-0005-0000-0000-000015070000}"/>
    <cellStyle name="T_Book1_1_kien giang 2" xfId="1809" xr:uid="{00000000-0005-0000-0000-000012070000}"/>
    <cellStyle name="T_Book1_1_kien giang 2 2" xfId="1810" xr:uid="{00000000-0005-0000-0000-000013070000}"/>
    <cellStyle name="T_Book1_1_Luy ke von ung nam 2011 -Thoa gui ngay 12-8-2012" xfId="1811" xr:uid="{00000000-0005-0000-0000-000016070000}"/>
    <cellStyle name="T_Book1_1_Luy ke von ung nam 2011 -Thoa gui ngay 12-8-2012 2" xfId="1812" xr:uid="{00000000-0005-0000-0000-000017070000}"/>
    <cellStyle name="T_Book1_1_Luy ke von ung nam 2011 -Thoa gui ngay 12-8-2012_!1 1 bao cao giao KH ve HTCMT vung TNB   12-12-2011" xfId="1813" xr:uid="{00000000-0005-0000-0000-000018070000}"/>
    <cellStyle name="T_Book1_1_Luy ke von ung nam 2011 -Thoa gui ngay 12-8-2012_!1 1 bao cao giao KH ve HTCMT vung TNB   12-12-2011 2" xfId="1814" xr:uid="{00000000-0005-0000-0000-000019070000}"/>
    <cellStyle name="T_Book1_1_Luy ke von ung nam 2011 -Thoa gui ngay 12-8-2012_KH TPCP vung TNB (03-1-2012)" xfId="1815" xr:uid="{00000000-0005-0000-0000-00001A070000}"/>
    <cellStyle name="T_Book1_1_Luy ke von ung nam 2011 -Thoa gui ngay 12-8-2012_KH TPCP vung TNB (03-1-2012) 2" xfId="1816" xr:uid="{00000000-0005-0000-0000-00001B070000}"/>
    <cellStyle name="T_Book1_1_Thiet bi" xfId="1817" xr:uid="{00000000-0005-0000-0000-00001C070000}"/>
    <cellStyle name="T_Book1_1_Thiet bi 2" xfId="1818" xr:uid="{00000000-0005-0000-0000-00001D070000}"/>
    <cellStyle name="T_Book1_1_Thiet bi_!1 1 bao cao giao KH ve HTCMT vung TNB   12-12-2011" xfId="1819" xr:uid="{00000000-0005-0000-0000-00001E070000}"/>
    <cellStyle name="T_Book1_1_Thiet bi_!1 1 bao cao giao KH ve HTCMT vung TNB   12-12-2011 2" xfId="1820" xr:uid="{00000000-0005-0000-0000-00001F070000}"/>
    <cellStyle name="T_Book1_1_Thiet bi_Bieu4HTMT" xfId="1821" xr:uid="{00000000-0005-0000-0000-000020070000}"/>
    <cellStyle name="T_Book1_1_Thiet bi_Bieu4HTMT 2" xfId="1822" xr:uid="{00000000-0005-0000-0000-000021070000}"/>
    <cellStyle name="T_Book1_1_Thiet bi_Bieu4HTMT_!1 1 bao cao giao KH ve HTCMT vung TNB   12-12-2011" xfId="1823" xr:uid="{00000000-0005-0000-0000-000022070000}"/>
    <cellStyle name="T_Book1_1_Thiet bi_Bieu4HTMT_!1 1 bao cao giao KH ve HTCMT vung TNB   12-12-2011 2" xfId="1824" xr:uid="{00000000-0005-0000-0000-000023070000}"/>
    <cellStyle name="T_Book1_1_Thiet bi_Bieu4HTMT_KH TPCP vung TNB (03-1-2012)" xfId="1825" xr:uid="{00000000-0005-0000-0000-000024070000}"/>
    <cellStyle name="T_Book1_1_Thiet bi_Bieu4HTMT_KH TPCP vung TNB (03-1-2012) 2" xfId="1826" xr:uid="{00000000-0005-0000-0000-000025070000}"/>
    <cellStyle name="T_Book1_1_Thiet bi_KH TPCP vung TNB (03-1-2012)" xfId="1827" xr:uid="{00000000-0005-0000-0000-000026070000}"/>
    <cellStyle name="T_Book1_1_Thiet bi_KH TPCP vung TNB (03-1-2012) 2" xfId="1828" xr:uid="{00000000-0005-0000-0000-000027070000}"/>
    <cellStyle name="T_Book1_BC NQ11-CP - chinh sua lai" xfId="1829" xr:uid="{00000000-0005-0000-0000-000028070000}"/>
    <cellStyle name="T_Book1_BC NQ11-CP - chinh sua lai 2" xfId="1830" xr:uid="{00000000-0005-0000-0000-000029070000}"/>
    <cellStyle name="T_Book1_BC NQ11-CP-Quynh sau bieu so3" xfId="1831" xr:uid="{00000000-0005-0000-0000-00002A070000}"/>
    <cellStyle name="T_Book1_BC NQ11-CP-Quynh sau bieu so3 2" xfId="1832" xr:uid="{00000000-0005-0000-0000-00002B070000}"/>
    <cellStyle name="T_Book1_BC_NQ11-CP_-_Thao_sua_lai" xfId="1833" xr:uid="{00000000-0005-0000-0000-00002C070000}"/>
    <cellStyle name="T_Book1_BC_NQ11-CP_-_Thao_sua_lai 2" xfId="1834" xr:uid="{00000000-0005-0000-0000-00002D070000}"/>
    <cellStyle name="T_Book1_Bieu mau cong trinh khoi cong moi 3-4" xfId="1835" xr:uid="{00000000-0005-0000-0000-00002E070000}"/>
    <cellStyle name="T_Book1_Bieu mau cong trinh khoi cong moi 3-4 2" xfId="1836" xr:uid="{00000000-0005-0000-0000-00002F070000}"/>
    <cellStyle name="T_Book1_Bieu mau cong trinh khoi cong moi 3-4_!1 1 bao cao giao KH ve HTCMT vung TNB   12-12-2011" xfId="1837" xr:uid="{00000000-0005-0000-0000-000030070000}"/>
    <cellStyle name="T_Book1_Bieu mau cong trinh khoi cong moi 3-4_!1 1 bao cao giao KH ve HTCMT vung TNB   12-12-2011 2" xfId="1838" xr:uid="{00000000-0005-0000-0000-000031070000}"/>
    <cellStyle name="T_Book1_Bieu mau cong trinh khoi cong moi 3-4_KH TPCP vung TNB (03-1-2012)" xfId="1839" xr:uid="{00000000-0005-0000-0000-000032070000}"/>
    <cellStyle name="T_Book1_Bieu mau cong trinh khoi cong moi 3-4_KH TPCP vung TNB (03-1-2012) 2" xfId="1840" xr:uid="{00000000-0005-0000-0000-000033070000}"/>
    <cellStyle name="T_Book1_Bieu mau danh muc du an thuoc CTMTQG nam 2008" xfId="1841" xr:uid="{00000000-0005-0000-0000-000034070000}"/>
    <cellStyle name="T_Book1_Bieu mau danh muc du an thuoc CTMTQG nam 2008 2" xfId="1842" xr:uid="{00000000-0005-0000-0000-000035070000}"/>
    <cellStyle name="T_Book1_Bieu mau danh muc du an thuoc CTMTQG nam 2008_!1 1 bao cao giao KH ve HTCMT vung TNB   12-12-2011" xfId="1843" xr:uid="{00000000-0005-0000-0000-000036070000}"/>
    <cellStyle name="T_Book1_Bieu mau danh muc du an thuoc CTMTQG nam 2008_!1 1 bao cao giao KH ve HTCMT vung TNB   12-12-2011 2" xfId="1844" xr:uid="{00000000-0005-0000-0000-000037070000}"/>
    <cellStyle name="T_Book1_Bieu mau danh muc du an thuoc CTMTQG nam 2008_KH TPCP vung TNB (03-1-2012)" xfId="1845" xr:uid="{00000000-0005-0000-0000-000038070000}"/>
    <cellStyle name="T_Book1_Bieu mau danh muc du an thuoc CTMTQG nam 2008_KH TPCP vung TNB (03-1-2012) 2" xfId="1846" xr:uid="{00000000-0005-0000-0000-000039070000}"/>
    <cellStyle name="T_Book1_Bieu tong hop nhu cau ung 2011 da chon loc -Mien nui" xfId="1847" xr:uid="{00000000-0005-0000-0000-00003A070000}"/>
    <cellStyle name="T_Book1_Bieu tong hop nhu cau ung 2011 da chon loc -Mien nui 2" xfId="1848" xr:uid="{00000000-0005-0000-0000-00003B070000}"/>
    <cellStyle name="T_Book1_Bieu tong hop nhu cau ung 2011 da chon loc -Mien nui_!1 1 bao cao giao KH ve HTCMT vung TNB   12-12-2011" xfId="1849" xr:uid="{00000000-0005-0000-0000-00003C070000}"/>
    <cellStyle name="T_Book1_Bieu tong hop nhu cau ung 2011 da chon loc -Mien nui_!1 1 bao cao giao KH ve HTCMT vung TNB   12-12-2011 2" xfId="1850" xr:uid="{00000000-0005-0000-0000-00003D070000}"/>
    <cellStyle name="T_Book1_Bieu tong hop nhu cau ung 2011 da chon loc -Mien nui_KH TPCP vung TNB (03-1-2012)" xfId="1851" xr:uid="{00000000-0005-0000-0000-00003E070000}"/>
    <cellStyle name="T_Book1_Bieu tong hop nhu cau ung 2011 da chon loc -Mien nui_KH TPCP vung TNB (03-1-2012) 2" xfId="1852" xr:uid="{00000000-0005-0000-0000-00003F070000}"/>
    <cellStyle name="T_Book1_Bieu3ODA" xfId="1853" xr:uid="{00000000-0005-0000-0000-000040070000}"/>
    <cellStyle name="T_Book1_Bieu3ODA 2" xfId="1854" xr:uid="{00000000-0005-0000-0000-000041070000}"/>
    <cellStyle name="T_Book1_Bieu3ODA_!1 1 bao cao giao KH ve HTCMT vung TNB   12-12-2011" xfId="1855" xr:uid="{00000000-0005-0000-0000-000042070000}"/>
    <cellStyle name="T_Book1_Bieu3ODA_!1 1 bao cao giao KH ve HTCMT vung TNB   12-12-2011 2" xfId="1856" xr:uid="{00000000-0005-0000-0000-000043070000}"/>
    <cellStyle name="T_Book1_Bieu3ODA_1" xfId="1857" xr:uid="{00000000-0005-0000-0000-000044070000}"/>
    <cellStyle name="T_Book1_Bieu3ODA_1 2" xfId="1858" xr:uid="{00000000-0005-0000-0000-000045070000}"/>
    <cellStyle name="T_Book1_Bieu3ODA_1_!1 1 bao cao giao KH ve HTCMT vung TNB   12-12-2011" xfId="1859" xr:uid="{00000000-0005-0000-0000-000046070000}"/>
    <cellStyle name="T_Book1_Bieu3ODA_1_!1 1 bao cao giao KH ve HTCMT vung TNB   12-12-2011 2" xfId="1860" xr:uid="{00000000-0005-0000-0000-000047070000}"/>
    <cellStyle name="T_Book1_Bieu3ODA_1_KH TPCP vung TNB (03-1-2012)" xfId="1861" xr:uid="{00000000-0005-0000-0000-000048070000}"/>
    <cellStyle name="T_Book1_Bieu3ODA_1_KH TPCP vung TNB (03-1-2012) 2" xfId="1862" xr:uid="{00000000-0005-0000-0000-000049070000}"/>
    <cellStyle name="T_Book1_Bieu3ODA_KH TPCP vung TNB (03-1-2012)" xfId="1863" xr:uid="{00000000-0005-0000-0000-00004A070000}"/>
    <cellStyle name="T_Book1_Bieu3ODA_KH TPCP vung TNB (03-1-2012) 2" xfId="1864" xr:uid="{00000000-0005-0000-0000-00004B070000}"/>
    <cellStyle name="T_Book1_Bieu4HTMT" xfId="1865" xr:uid="{00000000-0005-0000-0000-00004C070000}"/>
    <cellStyle name="T_Book1_Bieu4HTMT 2" xfId="1866" xr:uid="{00000000-0005-0000-0000-00004D070000}"/>
    <cellStyle name="T_Book1_Bieu4HTMT_!1 1 bao cao giao KH ve HTCMT vung TNB   12-12-2011" xfId="1867" xr:uid="{00000000-0005-0000-0000-00004E070000}"/>
    <cellStyle name="T_Book1_Bieu4HTMT_!1 1 bao cao giao KH ve HTCMT vung TNB   12-12-2011 2" xfId="1868" xr:uid="{00000000-0005-0000-0000-00004F070000}"/>
    <cellStyle name="T_Book1_Bieu4HTMT_KH TPCP vung TNB (03-1-2012)" xfId="1869" xr:uid="{00000000-0005-0000-0000-000050070000}"/>
    <cellStyle name="T_Book1_Bieu4HTMT_KH TPCP vung TNB (03-1-2012) 2" xfId="1870" xr:uid="{00000000-0005-0000-0000-000051070000}"/>
    <cellStyle name="T_Book1_Book1" xfId="1871" xr:uid="{00000000-0005-0000-0000-000052070000}"/>
    <cellStyle name="T_Book1_Book1 2" xfId="1872" xr:uid="{00000000-0005-0000-0000-000053070000}"/>
    <cellStyle name="T_Book1_Cong trinh co y kien LD_Dang_NN_2011-Tay nguyen-9-10" xfId="1873" xr:uid="{00000000-0005-0000-0000-000054070000}"/>
    <cellStyle name="T_Book1_Cong trinh co y kien LD_Dang_NN_2011-Tay nguyen-9-10 2" xfId="1874" xr:uid="{00000000-0005-0000-0000-000055070000}"/>
    <cellStyle name="T_Book1_Cong trinh co y kien LD_Dang_NN_2011-Tay nguyen-9-10_!1 1 bao cao giao KH ve HTCMT vung TNB   12-12-2011" xfId="1875" xr:uid="{00000000-0005-0000-0000-000056070000}"/>
    <cellStyle name="T_Book1_Cong trinh co y kien LD_Dang_NN_2011-Tay nguyen-9-10_!1 1 bao cao giao KH ve HTCMT vung TNB   12-12-2011 2" xfId="1876" xr:uid="{00000000-0005-0000-0000-000057070000}"/>
    <cellStyle name="T_Book1_Cong trinh co y kien LD_Dang_NN_2011-Tay nguyen-9-10_Bieu4HTMT" xfId="1877" xr:uid="{00000000-0005-0000-0000-000058070000}"/>
    <cellStyle name="T_Book1_Cong trinh co y kien LD_Dang_NN_2011-Tay nguyen-9-10_Bieu4HTMT 2" xfId="1878" xr:uid="{00000000-0005-0000-0000-000059070000}"/>
    <cellStyle name="T_Book1_Cong trinh co y kien LD_Dang_NN_2011-Tay nguyen-9-10_KH TPCP vung TNB (03-1-2012)" xfId="1879" xr:uid="{00000000-0005-0000-0000-00005A070000}"/>
    <cellStyle name="T_Book1_Cong trinh co y kien LD_Dang_NN_2011-Tay nguyen-9-10_KH TPCP vung TNB (03-1-2012) 2" xfId="1880" xr:uid="{00000000-0005-0000-0000-00005B070000}"/>
    <cellStyle name="T_Book1_CPK" xfId="1881" xr:uid="{00000000-0005-0000-0000-00005C070000}"/>
    <cellStyle name="T_Book1_CPK 2" xfId="1882" xr:uid="{00000000-0005-0000-0000-00005D070000}"/>
    <cellStyle name="T_Book1_danh muc chuan bi dau tu 2011 ngay 07-6-2011" xfId="1883" xr:uid="{00000000-0005-0000-0000-00005E070000}"/>
    <cellStyle name="T_Book1_danh muc chuan bi dau tu 2011 ngay 07-6-2011 2" xfId="1884" xr:uid="{00000000-0005-0000-0000-00005F070000}"/>
    <cellStyle name="T_Book1_dieu chinh KH 2011 ngay 26-5-2011111" xfId="1885" xr:uid="{00000000-0005-0000-0000-000060070000}"/>
    <cellStyle name="T_Book1_dieu chinh KH 2011 ngay 26-5-2011111 2" xfId="1886" xr:uid="{00000000-0005-0000-0000-000061070000}"/>
    <cellStyle name="T_Book1_Du an khoi cong moi nam 2010" xfId="1887" xr:uid="{00000000-0005-0000-0000-000062070000}"/>
    <cellStyle name="T_Book1_Du an khoi cong moi nam 2010 2" xfId="1888" xr:uid="{00000000-0005-0000-0000-000063070000}"/>
    <cellStyle name="T_Book1_Du an khoi cong moi nam 2010_!1 1 bao cao giao KH ve HTCMT vung TNB   12-12-2011" xfId="1889" xr:uid="{00000000-0005-0000-0000-000064070000}"/>
    <cellStyle name="T_Book1_Du an khoi cong moi nam 2010_!1 1 bao cao giao KH ve HTCMT vung TNB   12-12-2011 2" xfId="1890" xr:uid="{00000000-0005-0000-0000-000065070000}"/>
    <cellStyle name="T_Book1_Du an khoi cong moi nam 2010_KH TPCP vung TNB (03-1-2012)" xfId="1891" xr:uid="{00000000-0005-0000-0000-000066070000}"/>
    <cellStyle name="T_Book1_Du an khoi cong moi nam 2010_KH TPCP vung TNB (03-1-2012) 2" xfId="1892" xr:uid="{00000000-0005-0000-0000-000067070000}"/>
    <cellStyle name="T_Book1_giao KH 2011 ngay 10-12-2010" xfId="1893" xr:uid="{00000000-0005-0000-0000-000068070000}"/>
    <cellStyle name="T_Book1_giao KH 2011 ngay 10-12-2010 2" xfId="1894" xr:uid="{00000000-0005-0000-0000-000069070000}"/>
    <cellStyle name="T_Book1_Hang Tom goi9 9-07(Cau 12 sua)" xfId="1895" xr:uid="{00000000-0005-0000-0000-00006A070000}"/>
    <cellStyle name="T_Book1_Hang Tom goi9 9-07(Cau 12 sua) 2" xfId="1896" xr:uid="{00000000-0005-0000-0000-00006B070000}"/>
    <cellStyle name="T_Book1_Ket qua phan bo von nam 2008" xfId="1897" xr:uid="{00000000-0005-0000-0000-00006C070000}"/>
    <cellStyle name="T_Book1_Ket qua phan bo von nam 2008 2" xfId="1898" xr:uid="{00000000-0005-0000-0000-00006D070000}"/>
    <cellStyle name="T_Book1_Ket qua phan bo von nam 2008_!1 1 bao cao giao KH ve HTCMT vung TNB   12-12-2011" xfId="1899" xr:uid="{00000000-0005-0000-0000-00006E070000}"/>
    <cellStyle name="T_Book1_Ket qua phan bo von nam 2008_!1 1 bao cao giao KH ve HTCMT vung TNB   12-12-2011 2" xfId="1900" xr:uid="{00000000-0005-0000-0000-00006F070000}"/>
    <cellStyle name="T_Book1_Ket qua phan bo von nam 2008_KH TPCP vung TNB (03-1-2012)" xfId="1901" xr:uid="{00000000-0005-0000-0000-000070070000}"/>
    <cellStyle name="T_Book1_Ket qua phan bo von nam 2008_KH TPCP vung TNB (03-1-2012) 2" xfId="1902" xr:uid="{00000000-0005-0000-0000-000071070000}"/>
    <cellStyle name="T_Book1_KH TPCP vung TNB (03-1-2012)" xfId="1903" xr:uid="{00000000-0005-0000-0000-000074070000}"/>
    <cellStyle name="T_Book1_KH TPCP vung TNB (03-1-2012) 2" xfId="1904" xr:uid="{00000000-0005-0000-0000-000075070000}"/>
    <cellStyle name="T_Book1_KH XDCB_2008 lan 2 sua ngay 10-11" xfId="1905" xr:uid="{00000000-0005-0000-0000-000076070000}"/>
    <cellStyle name="T_Book1_KH XDCB_2008 lan 2 sua ngay 10-11 2" xfId="1906" xr:uid="{00000000-0005-0000-0000-000077070000}"/>
    <cellStyle name="T_Book1_KH XDCB_2008 lan 2 sua ngay 10-11_!1 1 bao cao giao KH ve HTCMT vung TNB   12-12-2011" xfId="1907" xr:uid="{00000000-0005-0000-0000-000078070000}"/>
    <cellStyle name="T_Book1_KH XDCB_2008 lan 2 sua ngay 10-11_!1 1 bao cao giao KH ve HTCMT vung TNB   12-12-2011 2" xfId="1908" xr:uid="{00000000-0005-0000-0000-000079070000}"/>
    <cellStyle name="T_Book1_KH XDCB_2008 lan 2 sua ngay 10-11_KH TPCP vung TNB (03-1-2012)" xfId="1909" xr:uid="{00000000-0005-0000-0000-00007A070000}"/>
    <cellStyle name="T_Book1_KH XDCB_2008 lan 2 sua ngay 10-11_KH TPCP vung TNB (03-1-2012) 2" xfId="1910" xr:uid="{00000000-0005-0000-0000-00007B070000}"/>
    <cellStyle name="T_Book1_Khoi luong chinh Hang Tom" xfId="1911" xr:uid="{00000000-0005-0000-0000-00007C070000}"/>
    <cellStyle name="T_Book1_Khoi luong chinh Hang Tom 2" xfId="1912" xr:uid="{00000000-0005-0000-0000-00007D070000}"/>
    <cellStyle name="T_Book1_kien giang 2" xfId="1913" xr:uid="{00000000-0005-0000-0000-000072070000}"/>
    <cellStyle name="T_Book1_kien giang 2 2" xfId="1914" xr:uid="{00000000-0005-0000-0000-000073070000}"/>
    <cellStyle name="T_Book1_Luy ke von ung nam 2011 -Thoa gui ngay 12-8-2012" xfId="1915" xr:uid="{00000000-0005-0000-0000-00007E070000}"/>
    <cellStyle name="T_Book1_Luy ke von ung nam 2011 -Thoa gui ngay 12-8-2012 2" xfId="1916" xr:uid="{00000000-0005-0000-0000-00007F070000}"/>
    <cellStyle name="T_Book1_Luy ke von ung nam 2011 -Thoa gui ngay 12-8-2012_!1 1 bao cao giao KH ve HTCMT vung TNB   12-12-2011" xfId="1917" xr:uid="{00000000-0005-0000-0000-000080070000}"/>
    <cellStyle name="T_Book1_Luy ke von ung nam 2011 -Thoa gui ngay 12-8-2012_!1 1 bao cao giao KH ve HTCMT vung TNB   12-12-2011 2" xfId="1918" xr:uid="{00000000-0005-0000-0000-000081070000}"/>
    <cellStyle name="T_Book1_Luy ke von ung nam 2011 -Thoa gui ngay 12-8-2012_KH TPCP vung TNB (03-1-2012)" xfId="1919" xr:uid="{00000000-0005-0000-0000-000082070000}"/>
    <cellStyle name="T_Book1_Luy ke von ung nam 2011 -Thoa gui ngay 12-8-2012_KH TPCP vung TNB (03-1-2012) 2" xfId="1920" xr:uid="{00000000-0005-0000-0000-000083070000}"/>
    <cellStyle name="T_Book1_Nhu cau von ung truoc 2011 Tha h Hoa + Nge An gui TW" xfId="1921" xr:uid="{00000000-0005-0000-0000-000084070000}"/>
    <cellStyle name="T_Book1_Nhu cau von ung truoc 2011 Tha h Hoa + Nge An gui TW 2" xfId="1922" xr:uid="{00000000-0005-0000-0000-000085070000}"/>
    <cellStyle name="T_Book1_Nhu cau von ung truoc 2011 Tha h Hoa + Nge An gui TW_!1 1 bao cao giao KH ve HTCMT vung TNB   12-12-2011" xfId="1923" xr:uid="{00000000-0005-0000-0000-000086070000}"/>
    <cellStyle name="T_Book1_Nhu cau von ung truoc 2011 Tha h Hoa + Nge An gui TW_!1 1 bao cao giao KH ve HTCMT vung TNB   12-12-2011 2" xfId="1924" xr:uid="{00000000-0005-0000-0000-000087070000}"/>
    <cellStyle name="T_Book1_Nhu cau von ung truoc 2011 Tha h Hoa + Nge An gui TW_Bieu4HTMT" xfId="1925" xr:uid="{00000000-0005-0000-0000-000088070000}"/>
    <cellStyle name="T_Book1_Nhu cau von ung truoc 2011 Tha h Hoa + Nge An gui TW_Bieu4HTMT 2" xfId="1926" xr:uid="{00000000-0005-0000-0000-000089070000}"/>
    <cellStyle name="T_Book1_Nhu cau von ung truoc 2011 Tha h Hoa + Nge An gui TW_Bieu4HTMT_!1 1 bao cao giao KH ve HTCMT vung TNB   12-12-2011" xfId="1927" xr:uid="{00000000-0005-0000-0000-00008A070000}"/>
    <cellStyle name="T_Book1_Nhu cau von ung truoc 2011 Tha h Hoa + Nge An gui TW_Bieu4HTMT_!1 1 bao cao giao KH ve HTCMT vung TNB   12-12-2011 2" xfId="1928" xr:uid="{00000000-0005-0000-0000-00008B070000}"/>
    <cellStyle name="T_Book1_Nhu cau von ung truoc 2011 Tha h Hoa + Nge An gui TW_Bieu4HTMT_KH TPCP vung TNB (03-1-2012)" xfId="1929" xr:uid="{00000000-0005-0000-0000-00008C070000}"/>
    <cellStyle name="T_Book1_Nhu cau von ung truoc 2011 Tha h Hoa + Nge An gui TW_Bieu4HTMT_KH TPCP vung TNB (03-1-2012) 2" xfId="1930" xr:uid="{00000000-0005-0000-0000-00008D070000}"/>
    <cellStyle name="T_Book1_Nhu cau von ung truoc 2011 Tha h Hoa + Nge An gui TW_KH TPCP vung TNB (03-1-2012)" xfId="1931" xr:uid="{00000000-0005-0000-0000-00008E070000}"/>
    <cellStyle name="T_Book1_Nhu cau von ung truoc 2011 Tha h Hoa + Nge An gui TW_KH TPCP vung TNB (03-1-2012) 2" xfId="1932" xr:uid="{00000000-0005-0000-0000-00008F070000}"/>
    <cellStyle name="T_Book1_phu luc tong ket tinh hinh TH giai doan 03-10 (ngay 30)" xfId="1933" xr:uid="{00000000-0005-0000-0000-000090070000}"/>
    <cellStyle name="T_Book1_phu luc tong ket tinh hinh TH giai doan 03-10 (ngay 30) 2" xfId="1934" xr:uid="{00000000-0005-0000-0000-000091070000}"/>
    <cellStyle name="T_Book1_phu luc tong ket tinh hinh TH giai doan 03-10 (ngay 30)_!1 1 bao cao giao KH ve HTCMT vung TNB   12-12-2011" xfId="1935" xr:uid="{00000000-0005-0000-0000-000092070000}"/>
    <cellStyle name="T_Book1_phu luc tong ket tinh hinh TH giai doan 03-10 (ngay 30)_!1 1 bao cao giao KH ve HTCMT vung TNB   12-12-2011 2" xfId="1936" xr:uid="{00000000-0005-0000-0000-000093070000}"/>
    <cellStyle name="T_Book1_phu luc tong ket tinh hinh TH giai doan 03-10 (ngay 30)_KH TPCP vung TNB (03-1-2012)" xfId="1937" xr:uid="{00000000-0005-0000-0000-000094070000}"/>
    <cellStyle name="T_Book1_phu luc tong ket tinh hinh TH giai doan 03-10 (ngay 30)_KH TPCP vung TNB (03-1-2012) 2" xfId="1938" xr:uid="{00000000-0005-0000-0000-000095070000}"/>
    <cellStyle name="T_Book1_TH ung tren 70%-Ra soat phap ly-8-6 (dung de chuyen vao vu TH)" xfId="1939" xr:uid="{00000000-0005-0000-0000-00009E070000}"/>
    <cellStyle name="T_Book1_TH ung tren 70%-Ra soat phap ly-8-6 (dung de chuyen vao vu TH) 2" xfId="1940" xr:uid="{00000000-0005-0000-0000-00009F070000}"/>
    <cellStyle name="T_Book1_TH ung tren 70%-Ra soat phap ly-8-6 (dung de chuyen vao vu TH)_!1 1 bao cao giao KH ve HTCMT vung TNB   12-12-2011" xfId="1941" xr:uid="{00000000-0005-0000-0000-0000A0070000}"/>
    <cellStyle name="T_Book1_TH ung tren 70%-Ra soat phap ly-8-6 (dung de chuyen vao vu TH)_!1 1 bao cao giao KH ve HTCMT vung TNB   12-12-2011 2" xfId="1942" xr:uid="{00000000-0005-0000-0000-0000A1070000}"/>
    <cellStyle name="T_Book1_TH ung tren 70%-Ra soat phap ly-8-6 (dung de chuyen vao vu TH)_Bieu4HTMT" xfId="1943" xr:uid="{00000000-0005-0000-0000-0000A2070000}"/>
    <cellStyle name="T_Book1_TH ung tren 70%-Ra soat phap ly-8-6 (dung de chuyen vao vu TH)_Bieu4HTMT 2" xfId="1944" xr:uid="{00000000-0005-0000-0000-0000A3070000}"/>
    <cellStyle name="T_Book1_TH ung tren 70%-Ra soat phap ly-8-6 (dung de chuyen vao vu TH)_KH TPCP vung TNB (03-1-2012)" xfId="1945" xr:uid="{00000000-0005-0000-0000-0000A4070000}"/>
    <cellStyle name="T_Book1_TH ung tren 70%-Ra soat phap ly-8-6 (dung de chuyen vao vu TH)_KH TPCP vung TNB (03-1-2012) 2" xfId="1946" xr:uid="{00000000-0005-0000-0000-0000A5070000}"/>
    <cellStyle name="T_Book1_TH y kien LD_KH 2010 Ca Nuoc 22-9-2011-Gui ca Vu" xfId="1947" xr:uid="{00000000-0005-0000-0000-0000A6070000}"/>
    <cellStyle name="T_Book1_TH y kien LD_KH 2010 Ca Nuoc 22-9-2011-Gui ca Vu 2" xfId="1948" xr:uid="{00000000-0005-0000-0000-0000A7070000}"/>
    <cellStyle name="T_Book1_TH y kien LD_KH 2010 Ca Nuoc 22-9-2011-Gui ca Vu_!1 1 bao cao giao KH ve HTCMT vung TNB   12-12-2011" xfId="1949" xr:uid="{00000000-0005-0000-0000-0000A8070000}"/>
    <cellStyle name="T_Book1_TH y kien LD_KH 2010 Ca Nuoc 22-9-2011-Gui ca Vu_!1 1 bao cao giao KH ve HTCMT vung TNB   12-12-2011 2" xfId="1950" xr:uid="{00000000-0005-0000-0000-0000A9070000}"/>
    <cellStyle name="T_Book1_TH y kien LD_KH 2010 Ca Nuoc 22-9-2011-Gui ca Vu_Bieu4HTMT" xfId="1951" xr:uid="{00000000-0005-0000-0000-0000AA070000}"/>
    <cellStyle name="T_Book1_TH y kien LD_KH 2010 Ca Nuoc 22-9-2011-Gui ca Vu_Bieu4HTMT 2" xfId="1952" xr:uid="{00000000-0005-0000-0000-0000AB070000}"/>
    <cellStyle name="T_Book1_TH y kien LD_KH 2010 Ca Nuoc 22-9-2011-Gui ca Vu_KH TPCP vung TNB (03-1-2012)" xfId="1953" xr:uid="{00000000-0005-0000-0000-0000AC070000}"/>
    <cellStyle name="T_Book1_TH y kien LD_KH 2010 Ca Nuoc 22-9-2011-Gui ca Vu_KH TPCP vung TNB (03-1-2012) 2" xfId="1954" xr:uid="{00000000-0005-0000-0000-0000AD070000}"/>
    <cellStyle name="T_Book1_Thiet bi" xfId="1955" xr:uid="{00000000-0005-0000-0000-0000AE070000}"/>
    <cellStyle name="T_Book1_Thiet bi 2" xfId="1956" xr:uid="{00000000-0005-0000-0000-0000AF070000}"/>
    <cellStyle name="T_Book1_TN - Ho tro khac 2011" xfId="1957" xr:uid="{00000000-0005-0000-0000-000096070000}"/>
    <cellStyle name="T_Book1_TN - Ho tro khac 2011 2" xfId="1958" xr:uid="{00000000-0005-0000-0000-000097070000}"/>
    <cellStyle name="T_Book1_TN - Ho tro khac 2011_!1 1 bao cao giao KH ve HTCMT vung TNB   12-12-2011" xfId="1959" xr:uid="{00000000-0005-0000-0000-000098070000}"/>
    <cellStyle name="T_Book1_TN - Ho tro khac 2011_!1 1 bao cao giao KH ve HTCMT vung TNB   12-12-2011 2" xfId="1960" xr:uid="{00000000-0005-0000-0000-000099070000}"/>
    <cellStyle name="T_Book1_TN - Ho tro khac 2011_Bieu4HTMT" xfId="1961" xr:uid="{00000000-0005-0000-0000-00009A070000}"/>
    <cellStyle name="T_Book1_TN - Ho tro khac 2011_Bieu4HTMT 2" xfId="1962" xr:uid="{00000000-0005-0000-0000-00009B070000}"/>
    <cellStyle name="T_Book1_TN - Ho tro khac 2011_KH TPCP vung TNB (03-1-2012)" xfId="1963" xr:uid="{00000000-0005-0000-0000-00009C070000}"/>
    <cellStyle name="T_Book1_TN - Ho tro khac 2011_KH TPCP vung TNB (03-1-2012) 2" xfId="1964" xr:uid="{00000000-0005-0000-0000-00009D070000}"/>
    <cellStyle name="T_Book1_ung truoc 2011 NSTW Thanh Hoa + Nge An gui Thu 12-5" xfId="1965" xr:uid="{00000000-0005-0000-0000-0000B0070000}"/>
    <cellStyle name="T_Book1_ung truoc 2011 NSTW Thanh Hoa + Nge An gui Thu 12-5 2" xfId="1966" xr:uid="{00000000-0005-0000-0000-0000B1070000}"/>
    <cellStyle name="T_Book1_ung truoc 2011 NSTW Thanh Hoa + Nge An gui Thu 12-5_!1 1 bao cao giao KH ve HTCMT vung TNB   12-12-2011" xfId="1967" xr:uid="{00000000-0005-0000-0000-0000B2070000}"/>
    <cellStyle name="T_Book1_ung truoc 2011 NSTW Thanh Hoa + Nge An gui Thu 12-5_!1 1 bao cao giao KH ve HTCMT vung TNB   12-12-2011 2" xfId="1968" xr:uid="{00000000-0005-0000-0000-0000B3070000}"/>
    <cellStyle name="T_Book1_ung truoc 2011 NSTW Thanh Hoa + Nge An gui Thu 12-5_Bieu4HTMT" xfId="1969" xr:uid="{00000000-0005-0000-0000-0000B4070000}"/>
    <cellStyle name="T_Book1_ung truoc 2011 NSTW Thanh Hoa + Nge An gui Thu 12-5_Bieu4HTMT 2" xfId="1970" xr:uid="{00000000-0005-0000-0000-0000B5070000}"/>
    <cellStyle name="T_Book1_ung truoc 2011 NSTW Thanh Hoa + Nge An gui Thu 12-5_Bieu4HTMT_!1 1 bao cao giao KH ve HTCMT vung TNB   12-12-2011" xfId="1971" xr:uid="{00000000-0005-0000-0000-0000B6070000}"/>
    <cellStyle name="T_Book1_ung truoc 2011 NSTW Thanh Hoa + Nge An gui Thu 12-5_Bieu4HTMT_!1 1 bao cao giao KH ve HTCMT vung TNB   12-12-2011 2" xfId="1972" xr:uid="{00000000-0005-0000-0000-0000B7070000}"/>
    <cellStyle name="T_Book1_ung truoc 2011 NSTW Thanh Hoa + Nge An gui Thu 12-5_Bieu4HTMT_KH TPCP vung TNB (03-1-2012)" xfId="1973" xr:uid="{00000000-0005-0000-0000-0000B8070000}"/>
    <cellStyle name="T_Book1_ung truoc 2011 NSTW Thanh Hoa + Nge An gui Thu 12-5_Bieu4HTMT_KH TPCP vung TNB (03-1-2012) 2" xfId="1974" xr:uid="{00000000-0005-0000-0000-0000B9070000}"/>
    <cellStyle name="T_Book1_ung truoc 2011 NSTW Thanh Hoa + Nge An gui Thu 12-5_KH TPCP vung TNB (03-1-2012)" xfId="1975" xr:uid="{00000000-0005-0000-0000-0000BA070000}"/>
    <cellStyle name="T_Book1_ung truoc 2011 NSTW Thanh Hoa + Nge An gui Thu 12-5_KH TPCP vung TNB (03-1-2012) 2" xfId="1976" xr:uid="{00000000-0005-0000-0000-0000BB070000}"/>
    <cellStyle name="T_Book1_ÿÿÿÿÿ" xfId="1977" xr:uid="{00000000-0005-0000-0000-0000BC070000}"/>
    <cellStyle name="T_Book1_ÿÿÿÿÿ 2" xfId="1978" xr:uid="{00000000-0005-0000-0000-0000BD070000}"/>
    <cellStyle name="T_Chuan bi dau tu nam 2008" xfId="1979" xr:uid="{00000000-0005-0000-0000-0000FA070000}"/>
    <cellStyle name="T_Chuan bi dau tu nam 2008 2" xfId="1980" xr:uid="{00000000-0005-0000-0000-0000FB070000}"/>
    <cellStyle name="T_Chuan bi dau tu nam 2008_!1 1 bao cao giao KH ve HTCMT vung TNB   12-12-2011" xfId="1981" xr:uid="{00000000-0005-0000-0000-0000FC070000}"/>
    <cellStyle name="T_Chuan bi dau tu nam 2008_!1 1 bao cao giao KH ve HTCMT vung TNB   12-12-2011 2" xfId="1982" xr:uid="{00000000-0005-0000-0000-0000FD070000}"/>
    <cellStyle name="T_Chuan bi dau tu nam 2008_KH TPCP vung TNB (03-1-2012)" xfId="1983" xr:uid="{00000000-0005-0000-0000-0000FE070000}"/>
    <cellStyle name="T_Chuan bi dau tu nam 2008_KH TPCP vung TNB (03-1-2012) 2" xfId="1984" xr:uid="{00000000-0005-0000-0000-0000FF070000}"/>
    <cellStyle name="T_Copy of Bao cao  XDCB 7 thang nam 2008_So KH&amp;DT SUA" xfId="1985" xr:uid="{00000000-0005-0000-0000-0000BE070000}"/>
    <cellStyle name="T_Copy of Bao cao  XDCB 7 thang nam 2008_So KH&amp;DT SUA 2" xfId="1986" xr:uid="{00000000-0005-0000-0000-0000BF070000}"/>
    <cellStyle name="T_Copy of Bao cao  XDCB 7 thang nam 2008_So KH&amp;DT SUA_!1 1 bao cao giao KH ve HTCMT vung TNB   12-12-2011" xfId="1987" xr:uid="{00000000-0005-0000-0000-0000C0070000}"/>
    <cellStyle name="T_Copy of Bao cao  XDCB 7 thang nam 2008_So KH&amp;DT SUA_!1 1 bao cao giao KH ve HTCMT vung TNB   12-12-2011 2" xfId="1988" xr:uid="{00000000-0005-0000-0000-0000C1070000}"/>
    <cellStyle name="T_Copy of Bao cao  XDCB 7 thang nam 2008_So KH&amp;DT SUA_KH TPCP vung TNB (03-1-2012)" xfId="1989" xr:uid="{00000000-0005-0000-0000-0000C2070000}"/>
    <cellStyle name="T_Copy of Bao cao  XDCB 7 thang nam 2008_So KH&amp;DT SUA_KH TPCP vung TNB (03-1-2012) 2" xfId="1990" xr:uid="{00000000-0005-0000-0000-0000C3070000}"/>
    <cellStyle name="T_CPK" xfId="1991" xr:uid="{00000000-0005-0000-0000-0000C4070000}"/>
    <cellStyle name="T_CPK 2" xfId="1992" xr:uid="{00000000-0005-0000-0000-0000C5070000}"/>
    <cellStyle name="T_CPK_!1 1 bao cao giao KH ve HTCMT vung TNB   12-12-2011" xfId="1993" xr:uid="{00000000-0005-0000-0000-0000C6070000}"/>
    <cellStyle name="T_CPK_!1 1 bao cao giao KH ve HTCMT vung TNB   12-12-2011 2" xfId="1994" xr:uid="{00000000-0005-0000-0000-0000C7070000}"/>
    <cellStyle name="T_CPK_Bieu4HTMT" xfId="1995" xr:uid="{00000000-0005-0000-0000-0000C8070000}"/>
    <cellStyle name="T_CPK_Bieu4HTMT 2" xfId="1996" xr:uid="{00000000-0005-0000-0000-0000C9070000}"/>
    <cellStyle name="T_CPK_Bieu4HTMT_!1 1 bao cao giao KH ve HTCMT vung TNB   12-12-2011" xfId="1997" xr:uid="{00000000-0005-0000-0000-0000CA070000}"/>
    <cellStyle name="T_CPK_Bieu4HTMT_!1 1 bao cao giao KH ve HTCMT vung TNB   12-12-2011 2" xfId="1998" xr:uid="{00000000-0005-0000-0000-0000CB070000}"/>
    <cellStyle name="T_CPK_Bieu4HTMT_KH TPCP vung TNB (03-1-2012)" xfId="1999" xr:uid="{00000000-0005-0000-0000-0000CC070000}"/>
    <cellStyle name="T_CPK_Bieu4HTMT_KH TPCP vung TNB (03-1-2012) 2" xfId="2000" xr:uid="{00000000-0005-0000-0000-0000CD070000}"/>
    <cellStyle name="T_CPK_KH TPCP vung TNB (03-1-2012)" xfId="2001" xr:uid="{00000000-0005-0000-0000-0000CE070000}"/>
    <cellStyle name="T_CPK_KH TPCP vung TNB (03-1-2012) 2" xfId="2002" xr:uid="{00000000-0005-0000-0000-0000CF070000}"/>
    <cellStyle name="T_CTMTQG 2008" xfId="2003" xr:uid="{00000000-0005-0000-0000-0000D0070000}"/>
    <cellStyle name="T_CTMTQG 2008 2" xfId="2004" xr:uid="{00000000-0005-0000-0000-0000D1070000}"/>
    <cellStyle name="T_CTMTQG 2008_!1 1 bao cao giao KH ve HTCMT vung TNB   12-12-2011" xfId="2005" xr:uid="{00000000-0005-0000-0000-0000D2070000}"/>
    <cellStyle name="T_CTMTQG 2008_!1 1 bao cao giao KH ve HTCMT vung TNB   12-12-2011 2" xfId="2006" xr:uid="{00000000-0005-0000-0000-0000D3070000}"/>
    <cellStyle name="T_CTMTQG 2008_Bieu mau danh muc du an thuoc CTMTQG nam 2008" xfId="2007" xr:uid="{00000000-0005-0000-0000-0000D4070000}"/>
    <cellStyle name="T_CTMTQG 2008_Bieu mau danh muc du an thuoc CTMTQG nam 2008 2" xfId="2008" xr:uid="{00000000-0005-0000-0000-0000D5070000}"/>
    <cellStyle name="T_CTMTQG 2008_Bieu mau danh muc du an thuoc CTMTQG nam 2008_!1 1 bao cao giao KH ve HTCMT vung TNB   12-12-2011" xfId="2009" xr:uid="{00000000-0005-0000-0000-0000D6070000}"/>
    <cellStyle name="T_CTMTQG 2008_Bieu mau danh muc du an thuoc CTMTQG nam 2008_!1 1 bao cao giao KH ve HTCMT vung TNB   12-12-2011 2" xfId="2010" xr:uid="{00000000-0005-0000-0000-0000D7070000}"/>
    <cellStyle name="T_CTMTQG 2008_Bieu mau danh muc du an thuoc CTMTQG nam 2008_KH TPCP vung TNB (03-1-2012)" xfId="2011" xr:uid="{00000000-0005-0000-0000-0000D8070000}"/>
    <cellStyle name="T_CTMTQG 2008_Bieu mau danh muc du an thuoc CTMTQG nam 2008_KH TPCP vung TNB (03-1-2012) 2" xfId="2012" xr:uid="{00000000-0005-0000-0000-0000D9070000}"/>
    <cellStyle name="T_CTMTQG 2008_Hi-Tong hop KQ phan bo KH nam 08- LD fong giao 15-11-08" xfId="2013" xr:uid="{00000000-0005-0000-0000-0000DA070000}"/>
    <cellStyle name="T_CTMTQG 2008_Hi-Tong hop KQ phan bo KH nam 08- LD fong giao 15-11-08 2" xfId="2014" xr:uid="{00000000-0005-0000-0000-0000DB070000}"/>
    <cellStyle name="T_CTMTQG 2008_Hi-Tong hop KQ phan bo KH nam 08- LD fong giao 15-11-08_!1 1 bao cao giao KH ve HTCMT vung TNB   12-12-2011" xfId="2015" xr:uid="{00000000-0005-0000-0000-0000DC070000}"/>
    <cellStyle name="T_CTMTQG 2008_Hi-Tong hop KQ phan bo KH nam 08- LD fong giao 15-11-08_!1 1 bao cao giao KH ve HTCMT vung TNB   12-12-2011 2" xfId="2016" xr:uid="{00000000-0005-0000-0000-0000DD070000}"/>
    <cellStyle name="T_CTMTQG 2008_Hi-Tong hop KQ phan bo KH nam 08- LD fong giao 15-11-08_KH TPCP vung TNB (03-1-2012)" xfId="2017" xr:uid="{00000000-0005-0000-0000-0000DE070000}"/>
    <cellStyle name="T_CTMTQG 2008_Hi-Tong hop KQ phan bo KH nam 08- LD fong giao 15-11-08_KH TPCP vung TNB (03-1-2012) 2" xfId="2018" xr:uid="{00000000-0005-0000-0000-0000DF070000}"/>
    <cellStyle name="T_CTMTQG 2008_Ket qua thuc hien nam 2008" xfId="2019" xr:uid="{00000000-0005-0000-0000-0000E0070000}"/>
    <cellStyle name="T_CTMTQG 2008_Ket qua thuc hien nam 2008 2" xfId="2020" xr:uid="{00000000-0005-0000-0000-0000E1070000}"/>
    <cellStyle name="T_CTMTQG 2008_Ket qua thuc hien nam 2008_!1 1 bao cao giao KH ve HTCMT vung TNB   12-12-2011" xfId="2021" xr:uid="{00000000-0005-0000-0000-0000E2070000}"/>
    <cellStyle name="T_CTMTQG 2008_Ket qua thuc hien nam 2008_!1 1 bao cao giao KH ve HTCMT vung TNB   12-12-2011 2" xfId="2022" xr:uid="{00000000-0005-0000-0000-0000E3070000}"/>
    <cellStyle name="T_CTMTQG 2008_Ket qua thuc hien nam 2008_KH TPCP vung TNB (03-1-2012)" xfId="2023" xr:uid="{00000000-0005-0000-0000-0000E4070000}"/>
    <cellStyle name="T_CTMTQG 2008_Ket qua thuc hien nam 2008_KH TPCP vung TNB (03-1-2012) 2" xfId="2024" xr:uid="{00000000-0005-0000-0000-0000E5070000}"/>
    <cellStyle name="T_CTMTQG 2008_KH TPCP vung TNB (03-1-2012)" xfId="2025" xr:uid="{00000000-0005-0000-0000-0000E6070000}"/>
    <cellStyle name="T_CTMTQG 2008_KH TPCP vung TNB (03-1-2012) 2" xfId="2026" xr:uid="{00000000-0005-0000-0000-0000E7070000}"/>
    <cellStyle name="T_CTMTQG 2008_KH XDCB_2008 lan 1" xfId="2027" xr:uid="{00000000-0005-0000-0000-0000E8070000}"/>
    <cellStyle name="T_CTMTQG 2008_KH XDCB_2008 lan 1 2" xfId="2028" xr:uid="{00000000-0005-0000-0000-0000E9070000}"/>
    <cellStyle name="T_CTMTQG 2008_KH XDCB_2008 lan 1 sua ngay 27-10" xfId="2029" xr:uid="{00000000-0005-0000-0000-0000EA070000}"/>
    <cellStyle name="T_CTMTQG 2008_KH XDCB_2008 lan 1 sua ngay 27-10 2" xfId="2030" xr:uid="{00000000-0005-0000-0000-0000EB070000}"/>
    <cellStyle name="T_CTMTQG 2008_KH XDCB_2008 lan 1 sua ngay 27-10_!1 1 bao cao giao KH ve HTCMT vung TNB   12-12-2011" xfId="2031" xr:uid="{00000000-0005-0000-0000-0000EC070000}"/>
    <cellStyle name="T_CTMTQG 2008_KH XDCB_2008 lan 1 sua ngay 27-10_!1 1 bao cao giao KH ve HTCMT vung TNB   12-12-2011 2" xfId="2032" xr:uid="{00000000-0005-0000-0000-0000ED070000}"/>
    <cellStyle name="T_CTMTQG 2008_KH XDCB_2008 lan 1 sua ngay 27-10_KH TPCP vung TNB (03-1-2012)" xfId="2033" xr:uid="{00000000-0005-0000-0000-0000EE070000}"/>
    <cellStyle name="T_CTMTQG 2008_KH XDCB_2008 lan 1 sua ngay 27-10_KH TPCP vung TNB (03-1-2012) 2" xfId="2034" xr:uid="{00000000-0005-0000-0000-0000EF070000}"/>
    <cellStyle name="T_CTMTQG 2008_KH XDCB_2008 lan 1_!1 1 bao cao giao KH ve HTCMT vung TNB   12-12-2011" xfId="2035" xr:uid="{00000000-0005-0000-0000-0000F0070000}"/>
    <cellStyle name="T_CTMTQG 2008_KH XDCB_2008 lan 1_!1 1 bao cao giao KH ve HTCMT vung TNB   12-12-2011 2" xfId="2036" xr:uid="{00000000-0005-0000-0000-0000F1070000}"/>
    <cellStyle name="T_CTMTQG 2008_KH XDCB_2008 lan 1_KH TPCP vung TNB (03-1-2012)" xfId="2037" xr:uid="{00000000-0005-0000-0000-0000F2070000}"/>
    <cellStyle name="T_CTMTQG 2008_KH XDCB_2008 lan 1_KH TPCP vung TNB (03-1-2012) 2" xfId="2038" xr:uid="{00000000-0005-0000-0000-0000F3070000}"/>
    <cellStyle name="T_CTMTQG 2008_KH XDCB_2008 lan 2 sua ngay 10-11" xfId="2039" xr:uid="{00000000-0005-0000-0000-0000F4070000}"/>
    <cellStyle name="T_CTMTQG 2008_KH XDCB_2008 lan 2 sua ngay 10-11 2" xfId="2040" xr:uid="{00000000-0005-0000-0000-0000F5070000}"/>
    <cellStyle name="T_CTMTQG 2008_KH XDCB_2008 lan 2 sua ngay 10-11_!1 1 bao cao giao KH ve HTCMT vung TNB   12-12-2011" xfId="2041" xr:uid="{00000000-0005-0000-0000-0000F6070000}"/>
    <cellStyle name="T_CTMTQG 2008_KH XDCB_2008 lan 2 sua ngay 10-11_!1 1 bao cao giao KH ve HTCMT vung TNB   12-12-2011 2" xfId="2042" xr:uid="{00000000-0005-0000-0000-0000F7070000}"/>
    <cellStyle name="T_CTMTQG 2008_KH XDCB_2008 lan 2 sua ngay 10-11_KH TPCP vung TNB (03-1-2012)" xfId="2043" xr:uid="{00000000-0005-0000-0000-0000F8070000}"/>
    <cellStyle name="T_CTMTQG 2008_KH XDCB_2008 lan 2 sua ngay 10-11_KH TPCP vung TNB (03-1-2012) 2" xfId="2044" xr:uid="{00000000-0005-0000-0000-0000F9070000}"/>
    <cellStyle name="T_danh muc chuan bi dau tu 2011 ngay 07-6-2011" xfId="2045" xr:uid="{00000000-0005-0000-0000-000000080000}"/>
    <cellStyle name="T_danh muc chuan bi dau tu 2011 ngay 07-6-2011 2" xfId="2046" xr:uid="{00000000-0005-0000-0000-000001080000}"/>
    <cellStyle name="T_danh muc chuan bi dau tu 2011 ngay 07-6-2011_!1 1 bao cao giao KH ve HTCMT vung TNB   12-12-2011" xfId="2047" xr:uid="{00000000-0005-0000-0000-000002080000}"/>
    <cellStyle name="T_danh muc chuan bi dau tu 2011 ngay 07-6-2011_!1 1 bao cao giao KH ve HTCMT vung TNB   12-12-2011 2" xfId="2048" xr:uid="{00000000-0005-0000-0000-000003080000}"/>
    <cellStyle name="T_danh muc chuan bi dau tu 2011 ngay 07-6-2011_KH TPCP vung TNB (03-1-2012)" xfId="2049" xr:uid="{00000000-0005-0000-0000-000004080000}"/>
    <cellStyle name="T_danh muc chuan bi dau tu 2011 ngay 07-6-2011_KH TPCP vung TNB (03-1-2012) 2" xfId="2050" xr:uid="{00000000-0005-0000-0000-000005080000}"/>
    <cellStyle name="T_Danh muc pbo nguon von XSKT, XDCB nam 2009 chuyen qua nam 2010" xfId="2051" xr:uid="{00000000-0005-0000-0000-000006080000}"/>
    <cellStyle name="T_Danh muc pbo nguon von XSKT, XDCB nam 2009 chuyen qua nam 2010 2" xfId="2052" xr:uid="{00000000-0005-0000-0000-000007080000}"/>
    <cellStyle name="T_Danh muc pbo nguon von XSKT, XDCB nam 2009 chuyen qua nam 2010_!1 1 bao cao giao KH ve HTCMT vung TNB   12-12-2011" xfId="2053" xr:uid="{00000000-0005-0000-0000-000008080000}"/>
    <cellStyle name="T_Danh muc pbo nguon von XSKT, XDCB nam 2009 chuyen qua nam 2010_!1 1 bao cao giao KH ve HTCMT vung TNB   12-12-2011 2" xfId="2054" xr:uid="{00000000-0005-0000-0000-000009080000}"/>
    <cellStyle name="T_Danh muc pbo nguon von XSKT, XDCB nam 2009 chuyen qua nam 2010_KH TPCP vung TNB (03-1-2012)" xfId="2055" xr:uid="{00000000-0005-0000-0000-00000A080000}"/>
    <cellStyle name="T_Danh muc pbo nguon von XSKT, XDCB nam 2009 chuyen qua nam 2010_KH TPCP vung TNB (03-1-2012) 2" xfId="2056" xr:uid="{00000000-0005-0000-0000-00000B080000}"/>
    <cellStyle name="T_dieu chinh KH 2011 ngay 26-5-2011111" xfId="2057" xr:uid="{00000000-0005-0000-0000-00000C080000}"/>
    <cellStyle name="T_dieu chinh KH 2011 ngay 26-5-2011111 2" xfId="2058" xr:uid="{00000000-0005-0000-0000-00000D080000}"/>
    <cellStyle name="T_dieu chinh KH 2011 ngay 26-5-2011111_!1 1 bao cao giao KH ve HTCMT vung TNB   12-12-2011" xfId="2059" xr:uid="{00000000-0005-0000-0000-00000E080000}"/>
    <cellStyle name="T_dieu chinh KH 2011 ngay 26-5-2011111_!1 1 bao cao giao KH ve HTCMT vung TNB   12-12-2011 2" xfId="2060" xr:uid="{00000000-0005-0000-0000-00000F080000}"/>
    <cellStyle name="T_dieu chinh KH 2011 ngay 26-5-2011111_KH TPCP vung TNB (03-1-2012)" xfId="2061" xr:uid="{00000000-0005-0000-0000-000010080000}"/>
    <cellStyle name="T_dieu chinh KH 2011 ngay 26-5-2011111_KH TPCP vung TNB (03-1-2012) 2" xfId="2062" xr:uid="{00000000-0005-0000-0000-000011080000}"/>
    <cellStyle name="T_DS KCH PHAN BO VON NSDP NAM 2010" xfId="2063" xr:uid="{00000000-0005-0000-0000-000012080000}"/>
    <cellStyle name="T_DS KCH PHAN BO VON NSDP NAM 2010 2" xfId="2064" xr:uid="{00000000-0005-0000-0000-000013080000}"/>
    <cellStyle name="T_DS KCH PHAN BO VON NSDP NAM 2010_!1 1 bao cao giao KH ve HTCMT vung TNB   12-12-2011" xfId="2065" xr:uid="{00000000-0005-0000-0000-000014080000}"/>
    <cellStyle name="T_DS KCH PHAN BO VON NSDP NAM 2010_!1 1 bao cao giao KH ve HTCMT vung TNB   12-12-2011 2" xfId="2066" xr:uid="{00000000-0005-0000-0000-000015080000}"/>
    <cellStyle name="T_DS KCH PHAN BO VON NSDP NAM 2010_KH TPCP vung TNB (03-1-2012)" xfId="2067" xr:uid="{00000000-0005-0000-0000-000016080000}"/>
    <cellStyle name="T_DS KCH PHAN BO VON NSDP NAM 2010_KH TPCP vung TNB (03-1-2012) 2" xfId="2068" xr:uid="{00000000-0005-0000-0000-000017080000}"/>
    <cellStyle name="T_Du an khoi cong moi nam 2010" xfId="2069" xr:uid="{00000000-0005-0000-0000-000018080000}"/>
    <cellStyle name="T_Du an khoi cong moi nam 2010 2" xfId="2070" xr:uid="{00000000-0005-0000-0000-000019080000}"/>
    <cellStyle name="T_Du an khoi cong moi nam 2010_!1 1 bao cao giao KH ve HTCMT vung TNB   12-12-2011" xfId="2071" xr:uid="{00000000-0005-0000-0000-00001A080000}"/>
    <cellStyle name="T_Du an khoi cong moi nam 2010_!1 1 bao cao giao KH ve HTCMT vung TNB   12-12-2011 2" xfId="2072" xr:uid="{00000000-0005-0000-0000-00001B080000}"/>
    <cellStyle name="T_Du an khoi cong moi nam 2010_KH TPCP vung TNB (03-1-2012)" xfId="2073" xr:uid="{00000000-0005-0000-0000-00001C080000}"/>
    <cellStyle name="T_Du an khoi cong moi nam 2010_KH TPCP vung TNB (03-1-2012) 2" xfId="2074" xr:uid="{00000000-0005-0000-0000-00001D080000}"/>
    <cellStyle name="T_DU AN TKQH VA CHUAN BI DAU TU NAM 2007 sua ngay 9-11" xfId="2075" xr:uid="{00000000-0005-0000-0000-00001E080000}"/>
    <cellStyle name="T_DU AN TKQH VA CHUAN BI DAU TU NAM 2007 sua ngay 9-11 2" xfId="2076" xr:uid="{00000000-0005-0000-0000-00001F080000}"/>
    <cellStyle name="T_DU AN TKQH VA CHUAN BI DAU TU NAM 2007 sua ngay 9-11_!1 1 bao cao giao KH ve HTCMT vung TNB   12-12-2011" xfId="2077" xr:uid="{00000000-0005-0000-0000-000020080000}"/>
    <cellStyle name="T_DU AN TKQH VA CHUAN BI DAU TU NAM 2007 sua ngay 9-11_!1 1 bao cao giao KH ve HTCMT vung TNB   12-12-2011 2" xfId="2078" xr:uid="{00000000-0005-0000-0000-000021080000}"/>
    <cellStyle name="T_DU AN TKQH VA CHUAN BI DAU TU NAM 2007 sua ngay 9-11_Bieu mau danh muc du an thuoc CTMTQG nam 2008" xfId="2079" xr:uid="{00000000-0005-0000-0000-000022080000}"/>
    <cellStyle name="T_DU AN TKQH VA CHUAN BI DAU TU NAM 2007 sua ngay 9-11_Bieu mau danh muc du an thuoc CTMTQG nam 2008 2" xfId="2080" xr:uid="{00000000-0005-0000-0000-000023080000}"/>
    <cellStyle name="T_DU AN TKQH VA CHUAN BI DAU TU NAM 2007 sua ngay 9-11_Bieu mau danh muc du an thuoc CTMTQG nam 2008_!1 1 bao cao giao KH ve HTCMT vung TNB   12-12-2011" xfId="2081" xr:uid="{00000000-0005-0000-0000-000024080000}"/>
    <cellStyle name="T_DU AN TKQH VA CHUAN BI DAU TU NAM 2007 sua ngay 9-11_Bieu mau danh muc du an thuoc CTMTQG nam 2008_!1 1 bao cao giao KH ve HTCMT vung TNB   12-12-2011 2" xfId="2082" xr:uid="{00000000-0005-0000-0000-000025080000}"/>
    <cellStyle name="T_DU AN TKQH VA CHUAN BI DAU TU NAM 2007 sua ngay 9-11_Bieu mau danh muc du an thuoc CTMTQG nam 2008_KH TPCP vung TNB (03-1-2012)" xfId="2083" xr:uid="{00000000-0005-0000-0000-000026080000}"/>
    <cellStyle name="T_DU AN TKQH VA CHUAN BI DAU TU NAM 2007 sua ngay 9-11_Bieu mau danh muc du an thuoc CTMTQG nam 2008_KH TPCP vung TNB (03-1-2012) 2" xfId="2084" xr:uid="{00000000-0005-0000-0000-000027080000}"/>
    <cellStyle name="T_DU AN TKQH VA CHUAN BI DAU TU NAM 2007 sua ngay 9-11_Du an khoi cong moi nam 2010" xfId="2085" xr:uid="{00000000-0005-0000-0000-000028080000}"/>
    <cellStyle name="T_DU AN TKQH VA CHUAN BI DAU TU NAM 2007 sua ngay 9-11_Du an khoi cong moi nam 2010 2" xfId="2086" xr:uid="{00000000-0005-0000-0000-000029080000}"/>
    <cellStyle name="T_DU AN TKQH VA CHUAN BI DAU TU NAM 2007 sua ngay 9-11_Du an khoi cong moi nam 2010_!1 1 bao cao giao KH ve HTCMT vung TNB   12-12-2011" xfId="2087" xr:uid="{00000000-0005-0000-0000-00002A080000}"/>
    <cellStyle name="T_DU AN TKQH VA CHUAN BI DAU TU NAM 2007 sua ngay 9-11_Du an khoi cong moi nam 2010_!1 1 bao cao giao KH ve HTCMT vung TNB   12-12-2011 2" xfId="2088" xr:uid="{00000000-0005-0000-0000-00002B080000}"/>
    <cellStyle name="T_DU AN TKQH VA CHUAN BI DAU TU NAM 2007 sua ngay 9-11_Du an khoi cong moi nam 2010_KH TPCP vung TNB (03-1-2012)" xfId="2089" xr:uid="{00000000-0005-0000-0000-00002C080000}"/>
    <cellStyle name="T_DU AN TKQH VA CHUAN BI DAU TU NAM 2007 sua ngay 9-11_Du an khoi cong moi nam 2010_KH TPCP vung TNB (03-1-2012) 2" xfId="2090" xr:uid="{00000000-0005-0000-0000-00002D080000}"/>
    <cellStyle name="T_DU AN TKQH VA CHUAN BI DAU TU NAM 2007 sua ngay 9-11_Ket qua phan bo von nam 2008" xfId="2091" xr:uid="{00000000-0005-0000-0000-00002E080000}"/>
    <cellStyle name="T_DU AN TKQH VA CHUAN BI DAU TU NAM 2007 sua ngay 9-11_Ket qua phan bo von nam 2008 2" xfId="2092" xr:uid="{00000000-0005-0000-0000-00002F080000}"/>
    <cellStyle name="T_DU AN TKQH VA CHUAN BI DAU TU NAM 2007 sua ngay 9-11_Ket qua phan bo von nam 2008_!1 1 bao cao giao KH ve HTCMT vung TNB   12-12-2011" xfId="2093" xr:uid="{00000000-0005-0000-0000-000030080000}"/>
    <cellStyle name="T_DU AN TKQH VA CHUAN BI DAU TU NAM 2007 sua ngay 9-11_Ket qua phan bo von nam 2008_!1 1 bao cao giao KH ve HTCMT vung TNB   12-12-2011 2" xfId="2094" xr:uid="{00000000-0005-0000-0000-000031080000}"/>
    <cellStyle name="T_DU AN TKQH VA CHUAN BI DAU TU NAM 2007 sua ngay 9-11_Ket qua phan bo von nam 2008_KH TPCP vung TNB (03-1-2012)" xfId="2095" xr:uid="{00000000-0005-0000-0000-000032080000}"/>
    <cellStyle name="T_DU AN TKQH VA CHUAN BI DAU TU NAM 2007 sua ngay 9-11_Ket qua phan bo von nam 2008_KH TPCP vung TNB (03-1-2012) 2" xfId="2096" xr:uid="{00000000-0005-0000-0000-000033080000}"/>
    <cellStyle name="T_DU AN TKQH VA CHUAN BI DAU TU NAM 2007 sua ngay 9-11_KH TPCP vung TNB (03-1-2012)" xfId="2097" xr:uid="{00000000-0005-0000-0000-000034080000}"/>
    <cellStyle name="T_DU AN TKQH VA CHUAN BI DAU TU NAM 2007 sua ngay 9-11_KH TPCP vung TNB (03-1-2012) 2" xfId="2098" xr:uid="{00000000-0005-0000-0000-000035080000}"/>
    <cellStyle name="T_DU AN TKQH VA CHUAN BI DAU TU NAM 2007 sua ngay 9-11_KH XDCB_2008 lan 2 sua ngay 10-11" xfId="2099" xr:uid="{00000000-0005-0000-0000-000036080000}"/>
    <cellStyle name="T_DU AN TKQH VA CHUAN BI DAU TU NAM 2007 sua ngay 9-11_KH XDCB_2008 lan 2 sua ngay 10-11 2" xfId="2100" xr:uid="{00000000-0005-0000-0000-000037080000}"/>
    <cellStyle name="T_DU AN TKQH VA CHUAN BI DAU TU NAM 2007 sua ngay 9-11_KH XDCB_2008 lan 2 sua ngay 10-11_!1 1 bao cao giao KH ve HTCMT vung TNB   12-12-2011" xfId="2101" xr:uid="{00000000-0005-0000-0000-000038080000}"/>
    <cellStyle name="T_DU AN TKQH VA CHUAN BI DAU TU NAM 2007 sua ngay 9-11_KH XDCB_2008 lan 2 sua ngay 10-11_!1 1 bao cao giao KH ve HTCMT vung TNB   12-12-2011 2" xfId="2102" xr:uid="{00000000-0005-0000-0000-000039080000}"/>
    <cellStyle name="T_DU AN TKQH VA CHUAN BI DAU TU NAM 2007 sua ngay 9-11_KH XDCB_2008 lan 2 sua ngay 10-11_KH TPCP vung TNB (03-1-2012)" xfId="2103" xr:uid="{00000000-0005-0000-0000-00003A080000}"/>
    <cellStyle name="T_DU AN TKQH VA CHUAN BI DAU TU NAM 2007 sua ngay 9-11_KH XDCB_2008 lan 2 sua ngay 10-11_KH TPCP vung TNB (03-1-2012) 2" xfId="2104" xr:uid="{00000000-0005-0000-0000-00003B080000}"/>
    <cellStyle name="T_du toan dieu chinh  20-8-2006" xfId="2105" xr:uid="{00000000-0005-0000-0000-00003C080000}"/>
    <cellStyle name="T_du toan dieu chinh  20-8-2006 2" xfId="2106" xr:uid="{00000000-0005-0000-0000-00003D080000}"/>
    <cellStyle name="T_du toan dieu chinh  20-8-2006_!1 1 bao cao giao KH ve HTCMT vung TNB   12-12-2011" xfId="2107" xr:uid="{00000000-0005-0000-0000-00003E080000}"/>
    <cellStyle name="T_du toan dieu chinh  20-8-2006_!1 1 bao cao giao KH ve HTCMT vung TNB   12-12-2011 2" xfId="2108" xr:uid="{00000000-0005-0000-0000-00003F080000}"/>
    <cellStyle name="T_du toan dieu chinh  20-8-2006_Bieu4HTMT" xfId="2109" xr:uid="{00000000-0005-0000-0000-000040080000}"/>
    <cellStyle name="T_du toan dieu chinh  20-8-2006_Bieu4HTMT 2" xfId="2110" xr:uid="{00000000-0005-0000-0000-000041080000}"/>
    <cellStyle name="T_du toan dieu chinh  20-8-2006_Bieu4HTMT_!1 1 bao cao giao KH ve HTCMT vung TNB   12-12-2011" xfId="2111" xr:uid="{00000000-0005-0000-0000-000042080000}"/>
    <cellStyle name="T_du toan dieu chinh  20-8-2006_Bieu4HTMT_!1 1 bao cao giao KH ve HTCMT vung TNB   12-12-2011 2" xfId="2112" xr:uid="{00000000-0005-0000-0000-000043080000}"/>
    <cellStyle name="T_du toan dieu chinh  20-8-2006_Bieu4HTMT_KH TPCP vung TNB (03-1-2012)" xfId="2113" xr:uid="{00000000-0005-0000-0000-000044080000}"/>
    <cellStyle name="T_du toan dieu chinh  20-8-2006_Bieu4HTMT_KH TPCP vung TNB (03-1-2012) 2" xfId="2114" xr:uid="{00000000-0005-0000-0000-000045080000}"/>
    <cellStyle name="T_du toan dieu chinh  20-8-2006_KH TPCP vung TNB (03-1-2012)" xfId="2115" xr:uid="{00000000-0005-0000-0000-000046080000}"/>
    <cellStyle name="T_du toan dieu chinh  20-8-2006_KH TPCP vung TNB (03-1-2012) 2" xfId="2116" xr:uid="{00000000-0005-0000-0000-000047080000}"/>
    <cellStyle name="T_giao KH 2011 ngay 10-12-2010" xfId="2117" xr:uid="{00000000-0005-0000-0000-000048080000}"/>
    <cellStyle name="T_giao KH 2011 ngay 10-12-2010 2" xfId="2118" xr:uid="{00000000-0005-0000-0000-000049080000}"/>
    <cellStyle name="T_giao KH 2011 ngay 10-12-2010_!1 1 bao cao giao KH ve HTCMT vung TNB   12-12-2011" xfId="2119" xr:uid="{00000000-0005-0000-0000-00004A080000}"/>
    <cellStyle name="T_giao KH 2011 ngay 10-12-2010_!1 1 bao cao giao KH ve HTCMT vung TNB   12-12-2011 2" xfId="2120" xr:uid="{00000000-0005-0000-0000-00004B080000}"/>
    <cellStyle name="T_giao KH 2011 ngay 10-12-2010_KH TPCP vung TNB (03-1-2012)" xfId="2121" xr:uid="{00000000-0005-0000-0000-00004C080000}"/>
    <cellStyle name="T_giao KH 2011 ngay 10-12-2010_KH TPCP vung TNB (03-1-2012) 2" xfId="2122" xr:uid="{00000000-0005-0000-0000-00004D080000}"/>
    <cellStyle name="T_Ht-PTq1-03" xfId="2123" xr:uid="{00000000-0005-0000-0000-00004E080000}"/>
    <cellStyle name="T_Ht-PTq1-03 2" xfId="2124" xr:uid="{00000000-0005-0000-0000-00004F080000}"/>
    <cellStyle name="T_Ht-PTq1-03_!1 1 bao cao giao KH ve HTCMT vung TNB   12-12-2011" xfId="2125" xr:uid="{00000000-0005-0000-0000-000050080000}"/>
    <cellStyle name="T_Ht-PTq1-03_!1 1 bao cao giao KH ve HTCMT vung TNB   12-12-2011 2" xfId="2126" xr:uid="{00000000-0005-0000-0000-000051080000}"/>
    <cellStyle name="T_Ht-PTq1-03_kien giang 2" xfId="2127" xr:uid="{00000000-0005-0000-0000-000052080000}"/>
    <cellStyle name="T_Ht-PTq1-03_kien giang 2 2" xfId="2128" xr:uid="{00000000-0005-0000-0000-000053080000}"/>
    <cellStyle name="T_Ke hoach KTXH  nam 2009_PKT thang 11 nam 2008" xfId="2129" xr:uid="{00000000-0005-0000-0000-000054080000}"/>
    <cellStyle name="T_Ke hoach KTXH  nam 2009_PKT thang 11 nam 2008 2" xfId="2130" xr:uid="{00000000-0005-0000-0000-000055080000}"/>
    <cellStyle name="T_Ke hoach KTXH  nam 2009_PKT thang 11 nam 2008_!1 1 bao cao giao KH ve HTCMT vung TNB   12-12-2011" xfId="2131" xr:uid="{00000000-0005-0000-0000-000056080000}"/>
    <cellStyle name="T_Ke hoach KTXH  nam 2009_PKT thang 11 nam 2008_!1 1 bao cao giao KH ve HTCMT vung TNB   12-12-2011 2" xfId="2132" xr:uid="{00000000-0005-0000-0000-000057080000}"/>
    <cellStyle name="T_Ke hoach KTXH  nam 2009_PKT thang 11 nam 2008_KH TPCP vung TNB (03-1-2012)" xfId="2133" xr:uid="{00000000-0005-0000-0000-000058080000}"/>
    <cellStyle name="T_Ke hoach KTXH  nam 2009_PKT thang 11 nam 2008_KH TPCP vung TNB (03-1-2012) 2" xfId="2134" xr:uid="{00000000-0005-0000-0000-000059080000}"/>
    <cellStyle name="T_Ket qua dau thau" xfId="2135" xr:uid="{00000000-0005-0000-0000-00005A080000}"/>
    <cellStyle name="T_Ket qua dau thau 2" xfId="2136" xr:uid="{00000000-0005-0000-0000-00005B080000}"/>
    <cellStyle name="T_Ket qua dau thau_!1 1 bao cao giao KH ve HTCMT vung TNB   12-12-2011" xfId="2137" xr:uid="{00000000-0005-0000-0000-00005C080000}"/>
    <cellStyle name="T_Ket qua dau thau_!1 1 bao cao giao KH ve HTCMT vung TNB   12-12-2011 2" xfId="2138" xr:uid="{00000000-0005-0000-0000-00005D080000}"/>
    <cellStyle name="T_Ket qua dau thau_KH TPCP vung TNB (03-1-2012)" xfId="2139" xr:uid="{00000000-0005-0000-0000-00005E080000}"/>
    <cellStyle name="T_Ket qua dau thau_KH TPCP vung TNB (03-1-2012) 2" xfId="2140" xr:uid="{00000000-0005-0000-0000-00005F080000}"/>
    <cellStyle name="T_Ket qua phan bo von nam 2008" xfId="2141" xr:uid="{00000000-0005-0000-0000-000060080000}"/>
    <cellStyle name="T_Ket qua phan bo von nam 2008 2" xfId="2142" xr:uid="{00000000-0005-0000-0000-000061080000}"/>
    <cellStyle name="T_Ket qua phan bo von nam 2008_!1 1 bao cao giao KH ve HTCMT vung TNB   12-12-2011" xfId="2143" xr:uid="{00000000-0005-0000-0000-000062080000}"/>
    <cellStyle name="T_Ket qua phan bo von nam 2008_!1 1 bao cao giao KH ve HTCMT vung TNB   12-12-2011 2" xfId="2144" xr:uid="{00000000-0005-0000-0000-000063080000}"/>
    <cellStyle name="T_Ket qua phan bo von nam 2008_KH TPCP vung TNB (03-1-2012)" xfId="2145" xr:uid="{00000000-0005-0000-0000-000064080000}"/>
    <cellStyle name="T_Ket qua phan bo von nam 2008_KH TPCP vung TNB (03-1-2012) 2" xfId="2146" xr:uid="{00000000-0005-0000-0000-000065080000}"/>
    <cellStyle name="T_KH TPCP vung TNB (03-1-2012)" xfId="2147" xr:uid="{00000000-0005-0000-0000-000068080000}"/>
    <cellStyle name="T_KH TPCP vung TNB (03-1-2012) 2" xfId="2148" xr:uid="{00000000-0005-0000-0000-000069080000}"/>
    <cellStyle name="T_KH XDCB_2008 lan 2 sua ngay 10-11" xfId="2149" xr:uid="{00000000-0005-0000-0000-00006A080000}"/>
    <cellStyle name="T_KH XDCB_2008 lan 2 sua ngay 10-11 2" xfId="2150" xr:uid="{00000000-0005-0000-0000-00006B080000}"/>
    <cellStyle name="T_KH XDCB_2008 lan 2 sua ngay 10-11_!1 1 bao cao giao KH ve HTCMT vung TNB   12-12-2011" xfId="2151" xr:uid="{00000000-0005-0000-0000-00006C080000}"/>
    <cellStyle name="T_KH XDCB_2008 lan 2 sua ngay 10-11_!1 1 bao cao giao KH ve HTCMT vung TNB   12-12-2011 2" xfId="2152" xr:uid="{00000000-0005-0000-0000-00006D080000}"/>
    <cellStyle name="T_KH XDCB_2008 lan 2 sua ngay 10-11_KH TPCP vung TNB (03-1-2012)" xfId="2153" xr:uid="{00000000-0005-0000-0000-00006E080000}"/>
    <cellStyle name="T_KH XDCB_2008 lan 2 sua ngay 10-11_KH TPCP vung TNB (03-1-2012) 2" xfId="2154" xr:uid="{00000000-0005-0000-0000-00006F080000}"/>
    <cellStyle name="T_kien giang 2" xfId="2155" xr:uid="{00000000-0005-0000-0000-000066080000}"/>
    <cellStyle name="T_kien giang 2 2" xfId="2156" xr:uid="{00000000-0005-0000-0000-000067080000}"/>
    <cellStyle name="T_Me_Tri_6_07" xfId="2157" xr:uid="{00000000-0005-0000-0000-000070080000}"/>
    <cellStyle name="T_Me_Tri_6_07 2" xfId="2158" xr:uid="{00000000-0005-0000-0000-000071080000}"/>
    <cellStyle name="T_Me_Tri_6_07_!1 1 bao cao giao KH ve HTCMT vung TNB   12-12-2011" xfId="2159" xr:uid="{00000000-0005-0000-0000-000072080000}"/>
    <cellStyle name="T_Me_Tri_6_07_!1 1 bao cao giao KH ve HTCMT vung TNB   12-12-2011 2" xfId="2160" xr:uid="{00000000-0005-0000-0000-000073080000}"/>
    <cellStyle name="T_Me_Tri_6_07_Bieu4HTMT" xfId="2161" xr:uid="{00000000-0005-0000-0000-000074080000}"/>
    <cellStyle name="T_Me_Tri_6_07_Bieu4HTMT 2" xfId="2162" xr:uid="{00000000-0005-0000-0000-000075080000}"/>
    <cellStyle name="T_Me_Tri_6_07_Bieu4HTMT_!1 1 bao cao giao KH ve HTCMT vung TNB   12-12-2011" xfId="2163" xr:uid="{00000000-0005-0000-0000-000076080000}"/>
    <cellStyle name="T_Me_Tri_6_07_Bieu4HTMT_!1 1 bao cao giao KH ve HTCMT vung TNB   12-12-2011 2" xfId="2164" xr:uid="{00000000-0005-0000-0000-000077080000}"/>
    <cellStyle name="T_Me_Tri_6_07_Bieu4HTMT_KH TPCP vung TNB (03-1-2012)" xfId="2165" xr:uid="{00000000-0005-0000-0000-000078080000}"/>
    <cellStyle name="T_Me_Tri_6_07_Bieu4HTMT_KH TPCP vung TNB (03-1-2012) 2" xfId="2166" xr:uid="{00000000-0005-0000-0000-000079080000}"/>
    <cellStyle name="T_Me_Tri_6_07_KH TPCP vung TNB (03-1-2012)" xfId="2167" xr:uid="{00000000-0005-0000-0000-00007A080000}"/>
    <cellStyle name="T_Me_Tri_6_07_KH TPCP vung TNB (03-1-2012) 2" xfId="2168" xr:uid="{00000000-0005-0000-0000-00007B080000}"/>
    <cellStyle name="T_N2 thay dat (N1-1)" xfId="2169" xr:uid="{00000000-0005-0000-0000-00007C080000}"/>
    <cellStyle name="T_N2 thay dat (N1-1) 2" xfId="2170" xr:uid="{00000000-0005-0000-0000-00007D080000}"/>
    <cellStyle name="T_N2 thay dat (N1-1)_!1 1 bao cao giao KH ve HTCMT vung TNB   12-12-2011" xfId="2171" xr:uid="{00000000-0005-0000-0000-00007E080000}"/>
    <cellStyle name="T_N2 thay dat (N1-1)_!1 1 bao cao giao KH ve HTCMT vung TNB   12-12-2011 2" xfId="2172" xr:uid="{00000000-0005-0000-0000-00007F080000}"/>
    <cellStyle name="T_N2 thay dat (N1-1)_Bieu4HTMT" xfId="2173" xr:uid="{00000000-0005-0000-0000-000080080000}"/>
    <cellStyle name="T_N2 thay dat (N1-1)_Bieu4HTMT 2" xfId="2174" xr:uid="{00000000-0005-0000-0000-000081080000}"/>
    <cellStyle name="T_N2 thay dat (N1-1)_Bieu4HTMT_!1 1 bao cao giao KH ve HTCMT vung TNB   12-12-2011" xfId="2175" xr:uid="{00000000-0005-0000-0000-000082080000}"/>
    <cellStyle name="T_N2 thay dat (N1-1)_Bieu4HTMT_!1 1 bao cao giao KH ve HTCMT vung TNB   12-12-2011 2" xfId="2176" xr:uid="{00000000-0005-0000-0000-000083080000}"/>
    <cellStyle name="T_N2 thay dat (N1-1)_Bieu4HTMT_KH TPCP vung TNB (03-1-2012)" xfId="2177" xr:uid="{00000000-0005-0000-0000-000084080000}"/>
    <cellStyle name="T_N2 thay dat (N1-1)_Bieu4HTMT_KH TPCP vung TNB (03-1-2012) 2" xfId="2178" xr:uid="{00000000-0005-0000-0000-000085080000}"/>
    <cellStyle name="T_N2 thay dat (N1-1)_KH TPCP vung TNB (03-1-2012)" xfId="2179" xr:uid="{00000000-0005-0000-0000-000086080000}"/>
    <cellStyle name="T_N2 thay dat (N1-1)_KH TPCP vung TNB (03-1-2012) 2" xfId="2180" xr:uid="{00000000-0005-0000-0000-000087080000}"/>
    <cellStyle name="T_Phuong an can doi nam 2008" xfId="2181" xr:uid="{00000000-0005-0000-0000-000088080000}"/>
    <cellStyle name="T_Phuong an can doi nam 2008 2" xfId="2182" xr:uid="{00000000-0005-0000-0000-000089080000}"/>
    <cellStyle name="T_Phuong an can doi nam 2008_!1 1 bao cao giao KH ve HTCMT vung TNB   12-12-2011" xfId="2183" xr:uid="{00000000-0005-0000-0000-00008A080000}"/>
    <cellStyle name="T_Phuong an can doi nam 2008_!1 1 bao cao giao KH ve HTCMT vung TNB   12-12-2011 2" xfId="2184" xr:uid="{00000000-0005-0000-0000-00008B080000}"/>
    <cellStyle name="T_Phuong an can doi nam 2008_KH TPCP vung TNB (03-1-2012)" xfId="2185" xr:uid="{00000000-0005-0000-0000-00008C080000}"/>
    <cellStyle name="T_Phuong an can doi nam 2008_KH TPCP vung TNB (03-1-2012) 2" xfId="2186" xr:uid="{00000000-0005-0000-0000-00008D080000}"/>
    <cellStyle name="T_Seagame(BTL)" xfId="2187" xr:uid="{00000000-0005-0000-0000-00008E080000}"/>
    <cellStyle name="T_Seagame(BTL) 2" xfId="2188" xr:uid="{00000000-0005-0000-0000-00008F080000}"/>
    <cellStyle name="T_So GTVT" xfId="2189" xr:uid="{00000000-0005-0000-0000-000090080000}"/>
    <cellStyle name="T_So GTVT 2" xfId="2190" xr:uid="{00000000-0005-0000-0000-000091080000}"/>
    <cellStyle name="T_So GTVT_!1 1 bao cao giao KH ve HTCMT vung TNB   12-12-2011" xfId="2191" xr:uid="{00000000-0005-0000-0000-000092080000}"/>
    <cellStyle name="T_So GTVT_!1 1 bao cao giao KH ve HTCMT vung TNB   12-12-2011 2" xfId="2192" xr:uid="{00000000-0005-0000-0000-000093080000}"/>
    <cellStyle name="T_So GTVT_KH TPCP vung TNB (03-1-2012)" xfId="2193" xr:uid="{00000000-0005-0000-0000-000094080000}"/>
    <cellStyle name="T_So GTVT_KH TPCP vung TNB (03-1-2012) 2" xfId="2194" xr:uid="{00000000-0005-0000-0000-000095080000}"/>
    <cellStyle name="T_TDT + duong(8-5-07)" xfId="2195" xr:uid="{00000000-0005-0000-0000-000096080000}"/>
    <cellStyle name="T_TDT + duong(8-5-07) 2" xfId="2196" xr:uid="{00000000-0005-0000-0000-000097080000}"/>
    <cellStyle name="T_TDT + duong(8-5-07)_!1 1 bao cao giao KH ve HTCMT vung TNB   12-12-2011" xfId="2197" xr:uid="{00000000-0005-0000-0000-000098080000}"/>
    <cellStyle name="T_TDT + duong(8-5-07)_!1 1 bao cao giao KH ve HTCMT vung TNB   12-12-2011 2" xfId="2198" xr:uid="{00000000-0005-0000-0000-000099080000}"/>
    <cellStyle name="T_TDT + duong(8-5-07)_Bieu4HTMT" xfId="2199" xr:uid="{00000000-0005-0000-0000-00009A080000}"/>
    <cellStyle name="T_TDT + duong(8-5-07)_Bieu4HTMT 2" xfId="2200" xr:uid="{00000000-0005-0000-0000-00009B080000}"/>
    <cellStyle name="T_TDT + duong(8-5-07)_Bieu4HTMT_!1 1 bao cao giao KH ve HTCMT vung TNB   12-12-2011" xfId="2201" xr:uid="{00000000-0005-0000-0000-00009C080000}"/>
    <cellStyle name="T_TDT + duong(8-5-07)_Bieu4HTMT_!1 1 bao cao giao KH ve HTCMT vung TNB   12-12-2011 2" xfId="2202" xr:uid="{00000000-0005-0000-0000-00009D080000}"/>
    <cellStyle name="T_TDT + duong(8-5-07)_Bieu4HTMT_KH TPCP vung TNB (03-1-2012)" xfId="2203" xr:uid="{00000000-0005-0000-0000-00009E080000}"/>
    <cellStyle name="T_TDT + duong(8-5-07)_Bieu4HTMT_KH TPCP vung TNB (03-1-2012) 2" xfId="2204" xr:uid="{00000000-0005-0000-0000-00009F080000}"/>
    <cellStyle name="T_TDT + duong(8-5-07)_KH TPCP vung TNB (03-1-2012)" xfId="2205" xr:uid="{00000000-0005-0000-0000-0000A0080000}"/>
    <cellStyle name="T_TDT + duong(8-5-07)_KH TPCP vung TNB (03-1-2012) 2" xfId="2206" xr:uid="{00000000-0005-0000-0000-0000A1080000}"/>
    <cellStyle name="T_tham_tra_du_toan" xfId="2207" xr:uid="{00000000-0005-0000-0000-0000A4080000}"/>
    <cellStyle name="T_tham_tra_du_toan 2" xfId="2208" xr:uid="{00000000-0005-0000-0000-0000A5080000}"/>
    <cellStyle name="T_tham_tra_du_toan_!1 1 bao cao giao KH ve HTCMT vung TNB   12-12-2011" xfId="2209" xr:uid="{00000000-0005-0000-0000-0000A6080000}"/>
    <cellStyle name="T_tham_tra_du_toan_!1 1 bao cao giao KH ve HTCMT vung TNB   12-12-2011 2" xfId="2210" xr:uid="{00000000-0005-0000-0000-0000A7080000}"/>
    <cellStyle name="T_tham_tra_du_toan_Bieu4HTMT" xfId="2211" xr:uid="{00000000-0005-0000-0000-0000A8080000}"/>
    <cellStyle name="T_tham_tra_du_toan_Bieu4HTMT 2" xfId="2212" xr:uid="{00000000-0005-0000-0000-0000A9080000}"/>
    <cellStyle name="T_tham_tra_du_toan_Bieu4HTMT_!1 1 bao cao giao KH ve HTCMT vung TNB   12-12-2011" xfId="2213" xr:uid="{00000000-0005-0000-0000-0000AA080000}"/>
    <cellStyle name="T_tham_tra_du_toan_Bieu4HTMT_!1 1 bao cao giao KH ve HTCMT vung TNB   12-12-2011 2" xfId="2214" xr:uid="{00000000-0005-0000-0000-0000AB080000}"/>
    <cellStyle name="T_tham_tra_du_toan_Bieu4HTMT_KH TPCP vung TNB (03-1-2012)" xfId="2215" xr:uid="{00000000-0005-0000-0000-0000AC080000}"/>
    <cellStyle name="T_tham_tra_du_toan_Bieu4HTMT_KH TPCP vung TNB (03-1-2012) 2" xfId="2216" xr:uid="{00000000-0005-0000-0000-0000AD080000}"/>
    <cellStyle name="T_tham_tra_du_toan_KH TPCP vung TNB (03-1-2012)" xfId="2217" xr:uid="{00000000-0005-0000-0000-0000AE080000}"/>
    <cellStyle name="T_tham_tra_du_toan_KH TPCP vung TNB (03-1-2012) 2" xfId="2218" xr:uid="{00000000-0005-0000-0000-0000AF080000}"/>
    <cellStyle name="T_Thiet bi" xfId="2219" xr:uid="{00000000-0005-0000-0000-0000B0080000}"/>
    <cellStyle name="T_Thiet bi 2" xfId="2220" xr:uid="{00000000-0005-0000-0000-0000B1080000}"/>
    <cellStyle name="T_Thiet bi_!1 1 bao cao giao KH ve HTCMT vung TNB   12-12-2011" xfId="2221" xr:uid="{00000000-0005-0000-0000-0000B2080000}"/>
    <cellStyle name="T_Thiet bi_!1 1 bao cao giao KH ve HTCMT vung TNB   12-12-2011 2" xfId="2222" xr:uid="{00000000-0005-0000-0000-0000B3080000}"/>
    <cellStyle name="T_Thiet bi_Bieu4HTMT" xfId="2223" xr:uid="{00000000-0005-0000-0000-0000B4080000}"/>
    <cellStyle name="T_Thiet bi_Bieu4HTMT 2" xfId="2224" xr:uid="{00000000-0005-0000-0000-0000B5080000}"/>
    <cellStyle name="T_Thiet bi_Bieu4HTMT_!1 1 bao cao giao KH ve HTCMT vung TNB   12-12-2011" xfId="2225" xr:uid="{00000000-0005-0000-0000-0000B6080000}"/>
    <cellStyle name="T_Thiet bi_Bieu4HTMT_!1 1 bao cao giao KH ve HTCMT vung TNB   12-12-2011 2" xfId="2226" xr:uid="{00000000-0005-0000-0000-0000B7080000}"/>
    <cellStyle name="T_Thiet bi_Bieu4HTMT_KH TPCP vung TNB (03-1-2012)" xfId="2227" xr:uid="{00000000-0005-0000-0000-0000B8080000}"/>
    <cellStyle name="T_Thiet bi_Bieu4HTMT_KH TPCP vung TNB (03-1-2012) 2" xfId="2228" xr:uid="{00000000-0005-0000-0000-0000B9080000}"/>
    <cellStyle name="T_Thiet bi_KH TPCP vung TNB (03-1-2012)" xfId="2229" xr:uid="{00000000-0005-0000-0000-0000BA080000}"/>
    <cellStyle name="T_Thiet bi_KH TPCP vung TNB (03-1-2012) 2" xfId="2230" xr:uid="{00000000-0005-0000-0000-0000BB080000}"/>
    <cellStyle name="T_TK_HT" xfId="2231" xr:uid="{00000000-0005-0000-0000-0000A2080000}"/>
    <cellStyle name="T_TK_HT 2" xfId="2232" xr:uid="{00000000-0005-0000-0000-0000A3080000}"/>
    <cellStyle name="T_XDCB thang 12.2010" xfId="2233" xr:uid="{00000000-0005-0000-0000-0000BC080000}"/>
    <cellStyle name="T_XDCB thang 12.2010 2" xfId="2234" xr:uid="{00000000-0005-0000-0000-0000BD080000}"/>
    <cellStyle name="T_XDCB thang 12.2010_!1 1 bao cao giao KH ve HTCMT vung TNB   12-12-2011" xfId="2235" xr:uid="{00000000-0005-0000-0000-0000BE080000}"/>
    <cellStyle name="T_XDCB thang 12.2010_!1 1 bao cao giao KH ve HTCMT vung TNB   12-12-2011 2" xfId="2236" xr:uid="{00000000-0005-0000-0000-0000BF080000}"/>
    <cellStyle name="T_XDCB thang 12.2010_KH TPCP vung TNB (03-1-2012)" xfId="2237" xr:uid="{00000000-0005-0000-0000-0000C0080000}"/>
    <cellStyle name="T_XDCB thang 12.2010_KH TPCP vung TNB (03-1-2012) 2" xfId="2238" xr:uid="{00000000-0005-0000-0000-0000C1080000}"/>
    <cellStyle name="T_ÿÿÿÿÿ" xfId="2239" xr:uid="{00000000-0005-0000-0000-0000C2080000}"/>
    <cellStyle name="T_ÿÿÿÿÿ 2" xfId="2240" xr:uid="{00000000-0005-0000-0000-0000C3080000}"/>
    <cellStyle name="T_ÿÿÿÿÿ_!1 1 bao cao giao KH ve HTCMT vung TNB   12-12-2011" xfId="2241" xr:uid="{00000000-0005-0000-0000-0000C4080000}"/>
    <cellStyle name="T_ÿÿÿÿÿ_!1 1 bao cao giao KH ve HTCMT vung TNB   12-12-2011 2" xfId="2242" xr:uid="{00000000-0005-0000-0000-0000C5080000}"/>
    <cellStyle name="T_ÿÿÿÿÿ_Bieu mau cong trinh khoi cong moi 3-4" xfId="2243" xr:uid="{00000000-0005-0000-0000-0000C6080000}"/>
    <cellStyle name="T_ÿÿÿÿÿ_Bieu mau cong trinh khoi cong moi 3-4 2" xfId="2244" xr:uid="{00000000-0005-0000-0000-0000C7080000}"/>
    <cellStyle name="T_ÿÿÿÿÿ_Bieu mau cong trinh khoi cong moi 3-4_!1 1 bao cao giao KH ve HTCMT vung TNB   12-12-2011" xfId="2245" xr:uid="{00000000-0005-0000-0000-0000C8080000}"/>
    <cellStyle name="T_ÿÿÿÿÿ_Bieu mau cong trinh khoi cong moi 3-4_!1 1 bao cao giao KH ve HTCMT vung TNB   12-12-2011 2" xfId="2246" xr:uid="{00000000-0005-0000-0000-0000C9080000}"/>
    <cellStyle name="T_ÿÿÿÿÿ_Bieu mau cong trinh khoi cong moi 3-4_KH TPCP vung TNB (03-1-2012)" xfId="2247" xr:uid="{00000000-0005-0000-0000-0000CA080000}"/>
    <cellStyle name="T_ÿÿÿÿÿ_Bieu mau cong trinh khoi cong moi 3-4_KH TPCP vung TNB (03-1-2012) 2" xfId="2248" xr:uid="{00000000-0005-0000-0000-0000CB080000}"/>
    <cellStyle name="T_ÿÿÿÿÿ_Bieu3ODA" xfId="2249" xr:uid="{00000000-0005-0000-0000-0000CC080000}"/>
    <cellStyle name="T_ÿÿÿÿÿ_Bieu3ODA 2" xfId="2250" xr:uid="{00000000-0005-0000-0000-0000CD080000}"/>
    <cellStyle name="T_ÿÿÿÿÿ_Bieu3ODA_!1 1 bao cao giao KH ve HTCMT vung TNB   12-12-2011" xfId="2251" xr:uid="{00000000-0005-0000-0000-0000CE080000}"/>
    <cellStyle name="T_ÿÿÿÿÿ_Bieu3ODA_!1 1 bao cao giao KH ve HTCMT vung TNB   12-12-2011 2" xfId="2252" xr:uid="{00000000-0005-0000-0000-0000CF080000}"/>
    <cellStyle name="T_ÿÿÿÿÿ_Bieu3ODA_KH TPCP vung TNB (03-1-2012)" xfId="2253" xr:uid="{00000000-0005-0000-0000-0000D0080000}"/>
    <cellStyle name="T_ÿÿÿÿÿ_Bieu3ODA_KH TPCP vung TNB (03-1-2012) 2" xfId="2254" xr:uid="{00000000-0005-0000-0000-0000D1080000}"/>
    <cellStyle name="T_ÿÿÿÿÿ_Bieu4HTMT" xfId="2255" xr:uid="{00000000-0005-0000-0000-0000D2080000}"/>
    <cellStyle name="T_ÿÿÿÿÿ_Bieu4HTMT 2" xfId="2256" xr:uid="{00000000-0005-0000-0000-0000D3080000}"/>
    <cellStyle name="T_ÿÿÿÿÿ_Bieu4HTMT_!1 1 bao cao giao KH ve HTCMT vung TNB   12-12-2011" xfId="2257" xr:uid="{00000000-0005-0000-0000-0000D4080000}"/>
    <cellStyle name="T_ÿÿÿÿÿ_Bieu4HTMT_!1 1 bao cao giao KH ve HTCMT vung TNB   12-12-2011 2" xfId="2258" xr:uid="{00000000-0005-0000-0000-0000D5080000}"/>
    <cellStyle name="T_ÿÿÿÿÿ_Bieu4HTMT_KH TPCP vung TNB (03-1-2012)" xfId="2259" xr:uid="{00000000-0005-0000-0000-0000D6080000}"/>
    <cellStyle name="T_ÿÿÿÿÿ_Bieu4HTMT_KH TPCP vung TNB (03-1-2012) 2" xfId="2260" xr:uid="{00000000-0005-0000-0000-0000D7080000}"/>
    <cellStyle name="T_ÿÿÿÿÿ_KH TPCP vung TNB (03-1-2012)" xfId="2261" xr:uid="{00000000-0005-0000-0000-0000DA080000}"/>
    <cellStyle name="T_ÿÿÿÿÿ_KH TPCP vung TNB (03-1-2012) 2" xfId="2262" xr:uid="{00000000-0005-0000-0000-0000DB080000}"/>
    <cellStyle name="T_ÿÿÿÿÿ_kien giang 2" xfId="2263" xr:uid="{00000000-0005-0000-0000-0000D8080000}"/>
    <cellStyle name="T_ÿÿÿÿÿ_kien giang 2 2" xfId="2264" xr:uid="{00000000-0005-0000-0000-0000D9080000}"/>
    <cellStyle name="Text Indent A" xfId="2265" xr:uid="{00000000-0005-0000-0000-0000DC080000}"/>
    <cellStyle name="Text Indent B" xfId="2266" xr:uid="{00000000-0005-0000-0000-0000DD080000}"/>
    <cellStyle name="Text Indent C" xfId="2267" xr:uid="{00000000-0005-0000-0000-0000DE080000}"/>
    <cellStyle name="th" xfId="2268" xr:uid="{00000000-0005-0000-0000-0000ED080000}"/>
    <cellStyle name="th 2" xfId="2269" xr:uid="{00000000-0005-0000-0000-0000EE080000}"/>
    <cellStyle name="þ_x005f_x001d_ð¤_x005f_x000c_¯þ_x005f_x0014__x005f_x000d_¨þU_x005f_x0001_À_x005f_x0004_ _x005f_x0015__x005f_x000f__x005f_x0001__x005f_x0001_" xfId="2270" xr:uid="{00000000-0005-0000-0000-0000EF080000}"/>
    <cellStyle name="þ_x005f_x001d_ð·_x005f_x000c_æþ'_x005f_x000d_ßþU_x005f_x0001_Ø_x005f_x0005_ü_x005f_x0014__x005f_x0007__x005f_x0001__x005f_x0001_" xfId="2271" xr:uid="{00000000-0005-0000-0000-0000F0080000}"/>
    <cellStyle name="þ_x005f_x001d_ðÇ%Uý—&amp;Hý9_x005f_x0008_Ÿ s_x005f_x000a__x005f_x0007__x005f_x0001__x005f_x0001_" xfId="2272" xr:uid="{00000000-0005-0000-0000-0000F1080000}"/>
    <cellStyle name="þ_x005f_x001d_ðK_x005f_x000c_Fý_x005f_x001b__x005f_x000d_9ýU_x005f_x0001_Ð_x005f_x0008_¦)_x005f_x0007__x005f_x0001__x005f_x0001_" xfId="2273" xr:uid="{00000000-0005-0000-0000-0000F2080000}"/>
    <cellStyle name="than" xfId="2274" xr:uid="{00000000-0005-0000-0000-0000F3080000}"/>
    <cellStyle name="þ_x001d_ð¤_x000c_¯þ_x0014__x000d_¨þU_x0001_À_x0004_ _x0015__x000f__x0001__x0001_" xfId="2275" xr:uid="{00000000-0005-0000-0000-0000F4080000}"/>
    <cellStyle name="þ_x001d_ð·_x000c_æþ'_x000d_ßþU_x0001_Ø_x0005_ü_x0014__x0007__x0001__x0001_" xfId="2276" xr:uid="{00000000-0005-0000-0000-0000F5080000}"/>
    <cellStyle name="þ_x001d_ðÇ%Uý—&amp;Hý9_x0008_Ÿ s_x000a__x0007__x0001__x0001_" xfId="2277" xr:uid="{00000000-0005-0000-0000-0000F6080000}"/>
    <cellStyle name="þ_x001d_ðK_x000c_Fý_x001b__x000d_9ýU_x0001_Ð_x0008_¦)_x0007__x0001__x0001_" xfId="2278" xr:uid="{00000000-0005-0000-0000-0000F7080000}"/>
    <cellStyle name="thuong-10" xfId="2279" xr:uid="{00000000-0005-0000-0000-0000F8080000}"/>
    <cellStyle name="thuong-11" xfId="2280" xr:uid="{00000000-0005-0000-0000-0000F9080000}"/>
    <cellStyle name="thuong-11 2" xfId="2281" xr:uid="{00000000-0005-0000-0000-0000FA080000}"/>
    <cellStyle name="Thuyet minh" xfId="2282" xr:uid="{00000000-0005-0000-0000-0000FB080000}"/>
    <cellStyle name="Tien1" xfId="2283" xr:uid="{00000000-0005-0000-0000-0000DF080000}"/>
    <cellStyle name="Tieu_de_2" xfId="2284" xr:uid="{00000000-0005-0000-0000-0000E0080000}"/>
    <cellStyle name="Times New Roman" xfId="2285" xr:uid="{00000000-0005-0000-0000-0000E1080000}"/>
    <cellStyle name="tit1" xfId="2286" xr:uid="{00000000-0005-0000-0000-0000E2080000}"/>
    <cellStyle name="tit2" xfId="2287" xr:uid="{00000000-0005-0000-0000-0000E3080000}"/>
    <cellStyle name="tit2 2" xfId="2288" xr:uid="{00000000-0005-0000-0000-0000E4080000}"/>
    <cellStyle name="tit3" xfId="2289" xr:uid="{00000000-0005-0000-0000-0000E5080000}"/>
    <cellStyle name="tit4" xfId="2290" xr:uid="{00000000-0005-0000-0000-0000E6080000}"/>
    <cellStyle name="Tong so" xfId="2291" xr:uid="{00000000-0005-0000-0000-0000E7080000}"/>
    <cellStyle name="tong so 1" xfId="2292" xr:uid="{00000000-0005-0000-0000-0000E8080000}"/>
    <cellStyle name="Tongcong" xfId="2293" xr:uid="{00000000-0005-0000-0000-0000E9080000}"/>
    <cellStyle name="trang" xfId="2294" xr:uid="{00000000-0005-0000-0000-0000FC080000}"/>
    <cellStyle name="tt1" xfId="2295" xr:uid="{00000000-0005-0000-0000-0000EA080000}"/>
    <cellStyle name="Tusental (0)_pldt" xfId="2296" xr:uid="{00000000-0005-0000-0000-0000EB080000}"/>
    <cellStyle name="Tusental_pldt" xfId="2297" xr:uid="{00000000-0005-0000-0000-0000EC080000}"/>
    <cellStyle name="ux_3_¼­¿ï-¾È»ê" xfId="2298" xr:uid="{00000000-0005-0000-0000-0000FD080000}"/>
    <cellStyle name="Valuta (0)_pldt" xfId="2299" xr:uid="{00000000-0005-0000-0000-0000FE080000}"/>
    <cellStyle name="Valuta_pldt" xfId="2300" xr:uid="{00000000-0005-0000-0000-0000FF080000}"/>
    <cellStyle name="VANG1" xfId="2301" xr:uid="{00000000-0005-0000-0000-000000090000}"/>
    <cellStyle name="VANG1 2" xfId="2302" xr:uid="{00000000-0005-0000-0000-000001090000}"/>
    <cellStyle name="viet" xfId="2303" xr:uid="{00000000-0005-0000-0000-000002090000}"/>
    <cellStyle name="viet2" xfId="2304" xr:uid="{00000000-0005-0000-0000-000003090000}"/>
    <cellStyle name="viet2 2" xfId="2305" xr:uid="{00000000-0005-0000-0000-000004090000}"/>
    <cellStyle name="VN new romanNormal" xfId="2306" xr:uid="{00000000-0005-0000-0000-000005090000}"/>
    <cellStyle name="VN new romanNormal 2" xfId="2307" xr:uid="{00000000-0005-0000-0000-000006090000}"/>
    <cellStyle name="Vn Time 13" xfId="2308" xr:uid="{00000000-0005-0000-0000-000007090000}"/>
    <cellStyle name="Vn Time 14" xfId="2309" xr:uid="{00000000-0005-0000-0000-000008090000}"/>
    <cellStyle name="VN time new roman" xfId="2310" xr:uid="{00000000-0005-0000-0000-000009090000}"/>
    <cellStyle name="VN time new roman 2" xfId="2311" xr:uid="{00000000-0005-0000-0000-00000A090000}"/>
    <cellStyle name="vnbo" xfId="2312" xr:uid="{00000000-0005-0000-0000-00000B090000}"/>
    <cellStyle name="vnbo 2" xfId="2313" xr:uid="{00000000-0005-0000-0000-00000C090000}"/>
    <cellStyle name="vnhead1" xfId="2314" xr:uid="{00000000-0005-0000-0000-00000F090000}"/>
    <cellStyle name="vnhead1 2" xfId="2315" xr:uid="{00000000-0005-0000-0000-000010090000}"/>
    <cellStyle name="vnhead2" xfId="2316" xr:uid="{00000000-0005-0000-0000-000011090000}"/>
    <cellStyle name="vnhead2 2" xfId="2317" xr:uid="{00000000-0005-0000-0000-000012090000}"/>
    <cellStyle name="vnhead3" xfId="2318" xr:uid="{00000000-0005-0000-0000-000013090000}"/>
    <cellStyle name="vnhead3 2" xfId="2319" xr:uid="{00000000-0005-0000-0000-000014090000}"/>
    <cellStyle name="vnhead4" xfId="2320" xr:uid="{00000000-0005-0000-0000-000015090000}"/>
    <cellStyle name="vntxt1" xfId="2321" xr:uid="{00000000-0005-0000-0000-00000D090000}"/>
    <cellStyle name="vntxt2" xfId="2322" xr:uid="{00000000-0005-0000-0000-00000E090000}"/>
    <cellStyle name="W?hrung [0]_35ERI8T2gbIEMixb4v26icuOo" xfId="2323" xr:uid="{00000000-0005-0000-0000-000016090000}"/>
    <cellStyle name="W?hrung_35ERI8T2gbIEMixb4v26icuOo" xfId="2324" xr:uid="{00000000-0005-0000-0000-000017090000}"/>
    <cellStyle name="Währung [0]_ALLE_ITEMS_280800_EV_NL" xfId="2325" xr:uid="{00000000-0005-0000-0000-000018090000}"/>
    <cellStyle name="Währung_AKE_100N" xfId="2326" xr:uid="{00000000-0005-0000-0000-000019090000}"/>
    <cellStyle name="Walutowy [0]_Invoices2001Slovakia" xfId="2327" xr:uid="{00000000-0005-0000-0000-00001A090000}"/>
    <cellStyle name="Walutowy_Invoices2001Slovakia" xfId="2328" xr:uid="{00000000-0005-0000-0000-00001B090000}"/>
    <cellStyle name="wrap" xfId="2329" xr:uid="{00000000-0005-0000-0000-00001C090000}"/>
    <cellStyle name="Wไhrung [0]_35ERI8T2gbIEMixb4v26icuOo" xfId="2330" xr:uid="{00000000-0005-0000-0000-00001D090000}"/>
    <cellStyle name="Wไhrung_35ERI8T2gbIEMixb4v26icuOo" xfId="2331" xr:uid="{00000000-0005-0000-0000-00001E090000}"/>
    <cellStyle name="xuan" xfId="2332" xr:uid="{00000000-0005-0000-0000-00001F090000}"/>
    <cellStyle name="y" xfId="2333" xr:uid="{00000000-0005-0000-0000-000020090000}"/>
    <cellStyle name="y 2" xfId="2334" xr:uid="{00000000-0005-0000-0000-000021090000}"/>
    <cellStyle name="Ý kh¸c_B¶ng 1 (2)" xfId="2335" xr:uid="{00000000-0005-0000-0000-000022090000}"/>
    <cellStyle name="เครื่องหมายสกุลเงิน [0]_FTC_OFFER" xfId="2336" xr:uid="{00000000-0005-0000-0000-000023090000}"/>
    <cellStyle name="เครื่องหมายสกุลเงิน_FTC_OFFER" xfId="2337" xr:uid="{00000000-0005-0000-0000-000024090000}"/>
    <cellStyle name="ปกติ_FTC_OFFER" xfId="2338" xr:uid="{00000000-0005-0000-0000-000025090000}"/>
    <cellStyle name=" [0.00]_ Att. 1- Cover" xfId="2339" xr:uid="{00000000-0005-0000-0000-000026090000}"/>
    <cellStyle name="_ Att. 1- Cover" xfId="2340" xr:uid="{00000000-0005-0000-0000-000027090000}"/>
    <cellStyle name="?_ Att. 1- Cover" xfId="2341" xr:uid="{00000000-0005-0000-0000-000028090000}"/>
    <cellStyle name="똿뗦먛귟 [0.00]_PRODUCT DETAIL Q1" xfId="2342" xr:uid="{00000000-0005-0000-0000-000029090000}"/>
    <cellStyle name="똿뗦먛귟_PRODUCT DETAIL Q1" xfId="2343" xr:uid="{00000000-0005-0000-0000-00002A090000}"/>
    <cellStyle name="믅됞 [0.00]_PRODUCT DETAIL Q1" xfId="2344" xr:uid="{00000000-0005-0000-0000-00002B090000}"/>
    <cellStyle name="믅됞_PRODUCT DETAIL Q1" xfId="2345" xr:uid="{00000000-0005-0000-0000-00002C090000}"/>
    <cellStyle name="백분율_††††† " xfId="2346" xr:uid="{00000000-0005-0000-0000-00002D090000}"/>
    <cellStyle name="뷭?_BOOKSHIP" xfId="2347" xr:uid="{00000000-0005-0000-0000-00002E090000}"/>
    <cellStyle name="안건회계법인" xfId="2348" xr:uid="{00000000-0005-0000-0000-00002F090000}"/>
    <cellStyle name="콤마 [ - 유형1" xfId="2349" xr:uid="{00000000-0005-0000-0000-000030090000}"/>
    <cellStyle name="콤마 [ - 유형2" xfId="2350" xr:uid="{00000000-0005-0000-0000-000031090000}"/>
    <cellStyle name="콤마 [ - 유형3" xfId="2351" xr:uid="{00000000-0005-0000-0000-000032090000}"/>
    <cellStyle name="콤마 [ - 유형4" xfId="2352" xr:uid="{00000000-0005-0000-0000-000033090000}"/>
    <cellStyle name="콤마 [ - 유형5" xfId="2353" xr:uid="{00000000-0005-0000-0000-000034090000}"/>
    <cellStyle name="콤마 [ - 유형6" xfId="2354" xr:uid="{00000000-0005-0000-0000-000035090000}"/>
    <cellStyle name="콤마 [ - 유형7" xfId="2355" xr:uid="{00000000-0005-0000-0000-000036090000}"/>
    <cellStyle name="콤마 [ - 유형8" xfId="2356" xr:uid="{00000000-0005-0000-0000-000037090000}"/>
    <cellStyle name="콤마 [0]_ 비목별 월별기술 " xfId="2357" xr:uid="{00000000-0005-0000-0000-000038090000}"/>
    <cellStyle name="콤마_ 비목별 월별기술 " xfId="2358" xr:uid="{00000000-0005-0000-0000-000039090000}"/>
    <cellStyle name="통화 [0]_††††† " xfId="2359" xr:uid="{00000000-0005-0000-0000-00003A090000}"/>
    <cellStyle name="통화_††††† " xfId="2360" xr:uid="{00000000-0005-0000-0000-00003B090000}"/>
    <cellStyle name="표준_ 97년 경영분석(안)" xfId="2361" xr:uid="{00000000-0005-0000-0000-00003C090000}"/>
    <cellStyle name="표줠_Sheet1_1_총괄표 (수출입) (2)" xfId="2362" xr:uid="{00000000-0005-0000-0000-00003D090000}"/>
    <cellStyle name="一般_00Q3902REV.1" xfId="2363" xr:uid="{00000000-0005-0000-0000-00003E090000}"/>
    <cellStyle name="千分位[0]_00Q3902REV.1" xfId="2364" xr:uid="{00000000-0005-0000-0000-00003F090000}"/>
    <cellStyle name="千分位_00Q3902REV.1" xfId="2365" xr:uid="{00000000-0005-0000-0000-000040090000}"/>
    <cellStyle name="桁区切り [0.00]_BE-BQ" xfId="2366" xr:uid="{00000000-0005-0000-0000-000041090000}"/>
    <cellStyle name="桁区切り_BE-BQ" xfId="2367" xr:uid="{00000000-0005-0000-0000-000042090000}"/>
    <cellStyle name="標準_(A1)BOQ " xfId="2368" xr:uid="{00000000-0005-0000-0000-000043090000}"/>
    <cellStyle name="貨幣 [0]_00Q3902REV.1" xfId="2369" xr:uid="{00000000-0005-0000-0000-000044090000}"/>
    <cellStyle name="貨幣[0]_BRE" xfId="2370" xr:uid="{00000000-0005-0000-0000-000045090000}"/>
    <cellStyle name="貨幣_00Q3902REV.1" xfId="2371" xr:uid="{00000000-0005-0000-0000-000046090000}"/>
    <cellStyle name="通貨 [0.00]_BE-BQ" xfId="2372" xr:uid="{00000000-0005-0000-0000-000047090000}"/>
    <cellStyle name="通貨_BE-BQ" xfId="2373" xr:uid="{00000000-0005-0000-0000-00004809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xdr:col>
      <xdr:colOff>219075</xdr:colOff>
      <xdr:row>11</xdr:row>
      <xdr:rowOff>152400</xdr:rowOff>
    </xdr:from>
    <xdr:to>
      <xdr:col>22</xdr:col>
      <xdr:colOff>219075</xdr:colOff>
      <xdr:row>36</xdr:row>
      <xdr:rowOff>114300</xdr:rowOff>
    </xdr:to>
    <xdr:cxnSp macro="">
      <xdr:nvCxnSpPr>
        <xdr:cNvPr id="2" name="Straight Connector 1">
          <a:extLst>
            <a:ext uri="{FF2B5EF4-FFF2-40B4-BE49-F238E27FC236}">
              <a16:creationId xmlns:a16="http://schemas.microsoft.com/office/drawing/2014/main" id="{00000000-0008-0000-0500-000002000000}"/>
            </a:ext>
          </a:extLst>
        </xdr:cNvPr>
        <xdr:cNvCxnSpPr/>
      </xdr:nvCxnSpPr>
      <xdr:spPr>
        <a:xfrm>
          <a:off x="2114550" y="2886075"/>
          <a:ext cx="7915275" cy="487680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33"/>
  <sheetViews>
    <sheetView view="pageBreakPreview" zoomScaleSheetLayoutView="100" workbookViewId="0">
      <selection activeCell="G6" sqref="G6"/>
    </sheetView>
  </sheetViews>
  <sheetFormatPr defaultRowHeight="15.75"/>
  <cols>
    <col min="1" max="1" width="5.375" style="63" customWidth="1"/>
    <col min="2" max="2" width="33.125" style="63" customWidth="1"/>
    <col min="3" max="3" width="10.875" style="63" customWidth="1"/>
    <col min="4" max="4" width="16.375" style="63" customWidth="1"/>
    <col min="5" max="7" width="11.625" style="63" customWidth="1"/>
    <col min="8" max="8" width="17.875" style="133" customWidth="1"/>
    <col min="9" max="9" width="23.875" style="63" customWidth="1"/>
    <col min="10" max="10" width="11.625" style="63" customWidth="1"/>
    <col min="11" max="16384" width="9" style="63"/>
  </cols>
  <sheetData>
    <row r="1" spans="1:10">
      <c r="A1" s="174" t="s">
        <v>101</v>
      </c>
      <c r="B1" s="175"/>
    </row>
    <row r="2" spans="1:10">
      <c r="A2" s="176" t="s">
        <v>18</v>
      </c>
      <c r="B2" s="176"/>
      <c r="C2" s="176"/>
      <c r="D2" s="176"/>
      <c r="E2" s="176"/>
      <c r="F2" s="176"/>
      <c r="G2" s="176"/>
      <c r="H2" s="176"/>
      <c r="I2" s="176"/>
      <c r="J2" s="176"/>
    </row>
    <row r="3" spans="1:10">
      <c r="A3" s="177" t="s">
        <v>435</v>
      </c>
      <c r="B3" s="177"/>
      <c r="C3" s="177"/>
      <c r="D3" s="177"/>
      <c r="E3" s="177"/>
      <c r="F3" s="177"/>
      <c r="G3" s="177"/>
      <c r="H3" s="177"/>
      <c r="I3" s="177"/>
      <c r="J3" s="177"/>
    </row>
    <row r="4" spans="1:10">
      <c r="A4" s="179" t="s">
        <v>470</v>
      </c>
      <c r="B4" s="179"/>
      <c r="C4" s="179"/>
      <c r="D4" s="179"/>
      <c r="E4" s="179"/>
      <c r="F4" s="179"/>
      <c r="G4" s="179"/>
      <c r="H4" s="179"/>
      <c r="I4" s="179"/>
      <c r="J4" s="179"/>
    </row>
    <row r="5" spans="1:10">
      <c r="I5" s="178" t="s">
        <v>9</v>
      </c>
      <c r="J5" s="178"/>
    </row>
    <row r="6" spans="1:10" s="65" customFormat="1" ht="63">
      <c r="A6" s="64" t="s">
        <v>0</v>
      </c>
      <c r="B6" s="64" t="s">
        <v>1</v>
      </c>
      <c r="C6" s="64" t="s">
        <v>100</v>
      </c>
      <c r="D6" s="64" t="s">
        <v>2</v>
      </c>
      <c r="E6" s="64" t="s">
        <v>3</v>
      </c>
      <c r="F6" s="64" t="s">
        <v>4</v>
      </c>
      <c r="G6" s="64" t="s">
        <v>5</v>
      </c>
      <c r="H6" s="64" t="s">
        <v>6</v>
      </c>
      <c r="I6" s="64" t="s">
        <v>7</v>
      </c>
      <c r="J6" s="64" t="s">
        <v>16</v>
      </c>
    </row>
    <row r="7" spans="1:10" s="156" customFormat="1" ht="31.5">
      <c r="A7" s="109">
        <f>IF(D7="","",SUBTOTAL(3,D7:D$7))</f>
        <v>1</v>
      </c>
      <c r="B7" s="153" t="s">
        <v>403</v>
      </c>
      <c r="C7" s="109"/>
      <c r="D7" s="101" t="s">
        <v>20</v>
      </c>
      <c r="E7" s="154"/>
      <c r="F7" s="154"/>
      <c r="G7" s="154"/>
      <c r="H7" s="109"/>
      <c r="I7" s="155"/>
      <c r="J7" s="153"/>
    </row>
    <row r="8" spans="1:10" s="157" customFormat="1" ht="45">
      <c r="A8" s="109" t="str">
        <f>IF(D8="","",SUBTOTAL(3,D$7:D8))</f>
        <v/>
      </c>
      <c r="B8" s="260" t="s">
        <v>22</v>
      </c>
      <c r="C8" s="259" t="s">
        <v>10</v>
      </c>
      <c r="D8" s="261"/>
      <c r="E8" s="262">
        <v>385.78300000000002</v>
      </c>
      <c r="F8" s="262">
        <v>374.209</v>
      </c>
      <c r="G8" s="263">
        <v>373.37599999999998</v>
      </c>
      <c r="H8" s="259" t="s">
        <v>17</v>
      </c>
      <c r="I8" s="264" t="s">
        <v>404</v>
      </c>
      <c r="J8" s="259"/>
    </row>
    <row r="9" spans="1:10" s="157" customFormat="1" ht="31.5">
      <c r="A9" s="109" t="str">
        <f>IF(D9="","",SUBTOTAL(3,D$7:D9))</f>
        <v/>
      </c>
      <c r="B9" s="260" t="s">
        <v>24</v>
      </c>
      <c r="C9" s="259" t="s">
        <v>12</v>
      </c>
      <c r="D9" s="259"/>
      <c r="E9" s="262">
        <v>12.672959000000001</v>
      </c>
      <c r="F9" s="262">
        <v>12.672000000000001</v>
      </c>
      <c r="G9" s="262">
        <v>12.672000000000001</v>
      </c>
      <c r="H9" s="259" t="s">
        <v>17</v>
      </c>
      <c r="I9" s="264" t="s">
        <v>104</v>
      </c>
      <c r="J9" s="259"/>
    </row>
    <row r="10" spans="1:10" s="161" customFormat="1" ht="31.5">
      <c r="A10" s="109">
        <f>IF(D10="","",SUBTOTAL(3,D$7:D10))</f>
        <v>2</v>
      </c>
      <c r="B10" s="158" t="s">
        <v>405</v>
      </c>
      <c r="C10" s="136"/>
      <c r="D10" s="159" t="s">
        <v>20</v>
      </c>
      <c r="E10" s="160"/>
      <c r="F10" s="160"/>
      <c r="G10" s="160"/>
      <c r="H10" s="134"/>
      <c r="I10" s="134"/>
      <c r="J10" s="134"/>
    </row>
    <row r="11" spans="1:10" s="161" customFormat="1" ht="31.5">
      <c r="A11" s="109" t="str">
        <f>IF(D11="","",SUBTOTAL(3,D$7:D11))</f>
        <v/>
      </c>
      <c r="B11" s="138" t="s">
        <v>22</v>
      </c>
      <c r="C11" s="259" t="s">
        <v>10</v>
      </c>
      <c r="D11" s="134"/>
      <c r="E11" s="262">
        <v>1978.0909999999999</v>
      </c>
      <c r="F11" s="262">
        <v>1978.0909999999999</v>
      </c>
      <c r="G11" s="262">
        <v>1974.481</v>
      </c>
      <c r="H11" s="137" t="s">
        <v>112</v>
      </c>
      <c r="I11" s="265" t="s">
        <v>406</v>
      </c>
      <c r="J11" s="159" t="s">
        <v>63</v>
      </c>
    </row>
    <row r="12" spans="1:10" s="162" customFormat="1" ht="31.5">
      <c r="A12" s="109" t="str">
        <f>IF(D12="","",SUBTOTAL(3,D$7:D12))</f>
        <v/>
      </c>
      <c r="B12" s="138" t="s">
        <v>107</v>
      </c>
      <c r="C12" s="259" t="s">
        <v>12</v>
      </c>
      <c r="D12" s="159"/>
      <c r="E12" s="262">
        <v>7.1409070000000003</v>
      </c>
      <c r="F12" s="262">
        <v>7.141</v>
      </c>
      <c r="G12" s="262">
        <v>7.141</v>
      </c>
      <c r="H12" s="159" t="s">
        <v>17</v>
      </c>
      <c r="I12" s="159" t="s">
        <v>39</v>
      </c>
      <c r="J12" s="159"/>
    </row>
    <row r="13" spans="1:10" s="161" customFormat="1">
      <c r="A13" s="109" t="str">
        <f>IF(D13="","",SUBTOTAL(3,D$7:D13))</f>
        <v/>
      </c>
      <c r="B13" s="138" t="s">
        <v>34</v>
      </c>
      <c r="C13" s="259" t="s">
        <v>12</v>
      </c>
      <c r="D13" s="134"/>
      <c r="E13" s="262">
        <v>51.390794999999997</v>
      </c>
      <c r="F13" s="262">
        <v>51.39</v>
      </c>
      <c r="G13" s="262">
        <v>51.39</v>
      </c>
      <c r="H13" s="159" t="s">
        <v>17</v>
      </c>
      <c r="I13" s="159" t="s">
        <v>389</v>
      </c>
      <c r="J13" s="134"/>
    </row>
    <row r="14" spans="1:10" s="145" customFormat="1" ht="45">
      <c r="A14" s="109" t="str">
        <f>IF(D14="","",SUBTOTAL(3,D$7:D14))</f>
        <v/>
      </c>
      <c r="B14" s="138" t="s">
        <v>26</v>
      </c>
      <c r="C14" s="137" t="s">
        <v>15</v>
      </c>
      <c r="D14" s="137"/>
      <c r="E14" s="262">
        <v>19.780906999999999</v>
      </c>
      <c r="F14" s="262">
        <v>19.78</v>
      </c>
      <c r="G14" s="262">
        <v>19.78</v>
      </c>
      <c r="H14" s="137" t="s">
        <v>17</v>
      </c>
      <c r="I14" s="264" t="s">
        <v>407</v>
      </c>
      <c r="J14" s="137"/>
    </row>
    <row r="15" spans="1:10" s="161" customFormat="1" ht="31.5">
      <c r="A15" s="109">
        <f>IF(D15="","",SUBTOTAL(3,D$7:D15))</f>
        <v>3</v>
      </c>
      <c r="B15" s="158" t="s">
        <v>408</v>
      </c>
      <c r="C15" s="136"/>
      <c r="D15" s="159" t="s">
        <v>20</v>
      </c>
      <c r="E15" s="160"/>
      <c r="F15" s="160"/>
      <c r="G15" s="160"/>
      <c r="H15" s="134"/>
      <c r="I15" s="134"/>
      <c r="J15" s="134"/>
    </row>
    <row r="16" spans="1:10" s="141" customFormat="1" ht="31.5">
      <c r="A16" s="109" t="str">
        <f>IF(D16="","",SUBTOTAL(3,D$7:D16))</f>
        <v/>
      </c>
      <c r="B16" s="138" t="s">
        <v>22</v>
      </c>
      <c r="C16" s="259" t="s">
        <v>10</v>
      </c>
      <c r="D16" s="136"/>
      <c r="E16" s="262">
        <v>2622.7049999999999</v>
      </c>
      <c r="F16" s="262">
        <v>2622.7049999999999</v>
      </c>
      <c r="G16" s="262">
        <v>2612.442</v>
      </c>
      <c r="H16" s="137" t="s">
        <v>112</v>
      </c>
      <c r="I16" s="266" t="s">
        <v>409</v>
      </c>
      <c r="J16" s="159" t="s">
        <v>63</v>
      </c>
    </row>
    <row r="17" spans="1:12" s="145" customFormat="1" ht="31.5">
      <c r="A17" s="109" t="str">
        <f>IF(D17="","",SUBTOTAL(3,D$7:D17))</f>
        <v/>
      </c>
      <c r="B17" s="138" t="s">
        <v>107</v>
      </c>
      <c r="C17" s="259" t="s">
        <v>12</v>
      </c>
      <c r="D17" s="137"/>
      <c r="E17" s="262">
        <v>11.330087000000001</v>
      </c>
      <c r="F17" s="262">
        <v>11.33</v>
      </c>
      <c r="G17" s="262">
        <v>11.33</v>
      </c>
      <c r="H17" s="137" t="s">
        <v>17</v>
      </c>
      <c r="I17" s="137" t="s">
        <v>39</v>
      </c>
      <c r="J17" s="137"/>
    </row>
    <row r="18" spans="1:12" s="141" customFormat="1" ht="30">
      <c r="A18" s="109" t="str">
        <f>IF(D18="","",SUBTOTAL(3,D$7:D18))</f>
        <v/>
      </c>
      <c r="B18" s="138" t="s">
        <v>34</v>
      </c>
      <c r="C18" s="259" t="s">
        <v>12</v>
      </c>
      <c r="D18" s="136"/>
      <c r="E18" s="262">
        <v>86.155867000000001</v>
      </c>
      <c r="F18" s="262">
        <v>86.155000000000001</v>
      </c>
      <c r="G18" s="262">
        <v>86.155000000000001</v>
      </c>
      <c r="H18" s="137" t="s">
        <v>17</v>
      </c>
      <c r="I18" s="264" t="s">
        <v>36</v>
      </c>
      <c r="J18" s="136"/>
    </row>
    <row r="19" spans="1:12" s="145" customFormat="1" ht="45">
      <c r="A19" s="109" t="str">
        <f>IF(D19="","",SUBTOTAL(3,D$7:D19))</f>
        <v/>
      </c>
      <c r="B19" s="138" t="s">
        <v>26</v>
      </c>
      <c r="C19" s="137" t="s">
        <v>15</v>
      </c>
      <c r="D19" s="137"/>
      <c r="E19" s="262">
        <v>3.4095170000000001</v>
      </c>
      <c r="F19" s="262">
        <v>3.4089999999999998</v>
      </c>
      <c r="G19" s="262">
        <v>3.4089999999999998</v>
      </c>
      <c r="H19" s="137" t="s">
        <v>17</v>
      </c>
      <c r="I19" s="264" t="s">
        <v>407</v>
      </c>
      <c r="J19" s="137"/>
    </row>
    <row r="20" spans="1:12" s="164" customFormat="1" ht="31.5">
      <c r="A20" s="109">
        <f>IF(D20="","",SUBTOTAL(3,D$7:D20))</f>
        <v>4</v>
      </c>
      <c r="B20" s="155" t="s">
        <v>113</v>
      </c>
      <c r="C20" s="109"/>
      <c r="D20" s="159" t="s">
        <v>20</v>
      </c>
      <c r="E20" s="163"/>
      <c r="F20" s="163"/>
      <c r="G20" s="163"/>
      <c r="H20" s="109"/>
      <c r="I20" s="109"/>
      <c r="J20" s="109"/>
    </row>
    <row r="21" spans="1:12" s="141" customFormat="1" ht="31.5">
      <c r="A21" s="109" t="str">
        <f>IF(D21="","",SUBTOTAL(3,D$7:D21))</f>
        <v/>
      </c>
      <c r="B21" s="138" t="s">
        <v>255</v>
      </c>
      <c r="C21" s="259" t="s">
        <v>10</v>
      </c>
      <c r="D21" s="136"/>
      <c r="E21" s="262">
        <v>19091.951000000001</v>
      </c>
      <c r="F21" s="262">
        <v>19091.951000000001</v>
      </c>
      <c r="G21" s="263">
        <v>19055.5</v>
      </c>
      <c r="H21" s="137" t="s">
        <v>112</v>
      </c>
      <c r="I21" s="266" t="s">
        <v>410</v>
      </c>
      <c r="J21" s="159" t="s">
        <v>63</v>
      </c>
    </row>
    <row r="22" spans="1:12" s="145" customFormat="1" ht="31.5">
      <c r="A22" s="109" t="str">
        <f>IF(D22="","",SUBTOTAL(3,D$7:D22))</f>
        <v/>
      </c>
      <c r="B22" s="138" t="s">
        <v>411</v>
      </c>
      <c r="C22" s="259" t="s">
        <v>12</v>
      </c>
      <c r="D22" s="267"/>
      <c r="E22" s="262">
        <v>38.183</v>
      </c>
      <c r="F22" s="262">
        <v>38.183</v>
      </c>
      <c r="G22" s="262">
        <v>38.183</v>
      </c>
      <c r="H22" s="137" t="s">
        <v>17</v>
      </c>
      <c r="I22" s="137" t="s">
        <v>39</v>
      </c>
      <c r="J22" s="137"/>
    </row>
    <row r="23" spans="1:12" s="141" customFormat="1" ht="30">
      <c r="A23" s="109" t="str">
        <f>IF(D23="","",SUBTOTAL(3,D$7:D23))</f>
        <v/>
      </c>
      <c r="B23" s="138" t="s">
        <v>412</v>
      </c>
      <c r="C23" s="259" t="s">
        <v>12</v>
      </c>
      <c r="D23" s="267"/>
      <c r="E23" s="262">
        <v>432.36</v>
      </c>
      <c r="F23" s="262">
        <v>432.36</v>
      </c>
      <c r="G23" s="262">
        <v>432.36</v>
      </c>
      <c r="H23" s="137" t="s">
        <v>17</v>
      </c>
      <c r="I23" s="264" t="s">
        <v>413</v>
      </c>
      <c r="J23" s="136"/>
    </row>
    <row r="24" spans="1:12" s="145" customFormat="1">
      <c r="A24" s="109" t="str">
        <f>IF(D24="","",SUBTOTAL(3,D$7:D24))</f>
        <v/>
      </c>
      <c r="B24" s="138" t="s">
        <v>414</v>
      </c>
      <c r="C24" s="137" t="s">
        <v>15</v>
      </c>
      <c r="D24" s="267"/>
      <c r="E24" s="262">
        <v>162.28100000000001</v>
      </c>
      <c r="F24" s="262">
        <v>162.28100000000001</v>
      </c>
      <c r="G24" s="262">
        <v>162.28100000000001</v>
      </c>
      <c r="H24" s="137" t="s">
        <v>17</v>
      </c>
      <c r="I24" s="264" t="s">
        <v>415</v>
      </c>
      <c r="J24" s="137"/>
    </row>
    <row r="25" spans="1:12" s="164" customFormat="1" ht="47.25">
      <c r="A25" s="109">
        <f>IF(D25="","",SUBTOTAL(3,D$7:D25))</f>
        <v>5</v>
      </c>
      <c r="B25" s="155" t="s">
        <v>416</v>
      </c>
      <c r="C25" s="109"/>
      <c r="D25" s="159" t="s">
        <v>20</v>
      </c>
      <c r="E25" s="163"/>
      <c r="F25" s="163"/>
      <c r="G25" s="163"/>
      <c r="H25" s="109"/>
      <c r="I25" s="109"/>
      <c r="J25" s="109"/>
    </row>
    <row r="26" spans="1:12" s="141" customFormat="1" ht="63">
      <c r="A26" s="109" t="str">
        <f>IF(D26="","",SUBTOTAL(3,D$7:D26))</f>
        <v/>
      </c>
      <c r="B26" s="138" t="s">
        <v>22</v>
      </c>
      <c r="C26" s="259" t="s">
        <v>10</v>
      </c>
      <c r="D26" s="136"/>
      <c r="E26" s="262">
        <v>34390.334999999999</v>
      </c>
      <c r="F26" s="262">
        <v>34390.334999999999</v>
      </c>
      <c r="G26" s="263">
        <v>34210.097000000002</v>
      </c>
      <c r="H26" s="137" t="s">
        <v>423</v>
      </c>
      <c r="I26" s="266" t="s">
        <v>417</v>
      </c>
      <c r="J26" s="137"/>
    </row>
    <row r="27" spans="1:12" s="141" customFormat="1" ht="60">
      <c r="A27" s="109" t="str">
        <f>IF(D27="","",SUBTOTAL(3,D$7:D27))</f>
        <v/>
      </c>
      <c r="B27" s="138" t="s">
        <v>418</v>
      </c>
      <c r="C27" s="259" t="s">
        <v>12</v>
      </c>
      <c r="D27" s="267"/>
      <c r="E27" s="262">
        <v>828.32</v>
      </c>
      <c r="F27" s="262">
        <v>828.32</v>
      </c>
      <c r="G27" s="262">
        <v>828.32</v>
      </c>
      <c r="H27" s="137" t="s">
        <v>112</v>
      </c>
      <c r="I27" s="264" t="s">
        <v>419</v>
      </c>
      <c r="J27" s="159" t="s">
        <v>63</v>
      </c>
    </row>
    <row r="28" spans="1:12" s="145" customFormat="1" ht="31.5">
      <c r="A28" s="109" t="str">
        <f>IF(D28="","",SUBTOTAL(3,D$7:D28))</f>
        <v/>
      </c>
      <c r="B28" s="138" t="s">
        <v>420</v>
      </c>
      <c r="C28" s="259" t="s">
        <v>12</v>
      </c>
      <c r="D28" s="267"/>
      <c r="E28" s="262">
        <v>75.212000000000003</v>
      </c>
      <c r="F28" s="262">
        <v>75.212000000000003</v>
      </c>
      <c r="G28" s="262">
        <v>75.212000000000003</v>
      </c>
      <c r="H28" s="137" t="s">
        <v>17</v>
      </c>
      <c r="I28" s="137" t="s">
        <v>39</v>
      </c>
      <c r="J28" s="137"/>
    </row>
    <row r="29" spans="1:12" s="145" customFormat="1" ht="30">
      <c r="A29" s="109" t="str">
        <f>IF(D29="","",SUBTOTAL(3,D$7:D29))</f>
        <v/>
      </c>
      <c r="B29" s="138" t="s">
        <v>421</v>
      </c>
      <c r="C29" s="137" t="s">
        <v>15</v>
      </c>
      <c r="D29" s="267"/>
      <c r="E29" s="262">
        <v>98.257999999999996</v>
      </c>
      <c r="F29" s="262">
        <v>98.257999999999996</v>
      </c>
      <c r="G29" s="262">
        <v>98.257999999999996</v>
      </c>
      <c r="H29" s="137" t="s">
        <v>17</v>
      </c>
      <c r="I29" s="264" t="s">
        <v>422</v>
      </c>
      <c r="J29" s="137"/>
    </row>
    <row r="30" spans="1:12" s="145" customFormat="1">
      <c r="A30" s="250"/>
      <c r="B30" s="251"/>
      <c r="C30" s="250"/>
      <c r="D30" s="252"/>
      <c r="E30" s="253"/>
      <c r="F30" s="253"/>
      <c r="G30" s="253"/>
      <c r="H30" s="250"/>
      <c r="I30" s="254"/>
      <c r="J30" s="250"/>
    </row>
    <row r="31" spans="1:12" s="58" customFormat="1">
      <c r="A31" s="255"/>
      <c r="B31" s="256"/>
      <c r="C31" s="255"/>
      <c r="D31" s="255"/>
      <c r="E31" s="257"/>
      <c r="F31" s="257"/>
      <c r="G31" s="257"/>
      <c r="H31" s="255"/>
      <c r="I31" s="258" t="s">
        <v>434</v>
      </c>
      <c r="J31" s="258"/>
      <c r="L31" s="110"/>
    </row>
    <row r="32" spans="1:12">
      <c r="E32" s="67">
        <f>SUM(E7:E31)</f>
        <v>60295.360038999999</v>
      </c>
      <c r="F32" s="67">
        <f>SUM(F7:F31)</f>
        <v>60283.781999999999</v>
      </c>
      <c r="G32" s="67">
        <f>SUM(G7:G31)</f>
        <v>60052.387000000002</v>
      </c>
    </row>
    <row r="33" spans="5:8">
      <c r="E33" s="67">
        <f>E32+Huyen!E407</f>
        <v>258867.83541099989</v>
      </c>
      <c r="F33" s="67">
        <f>F32+Huyen!F407</f>
        <v>256469.582153</v>
      </c>
      <c r="G33" s="67">
        <f>G32+Huyen!G407</f>
        <v>255159.821749</v>
      </c>
      <c r="H33" s="67">
        <f>F33-G33</f>
        <v>1309.7604040000006</v>
      </c>
    </row>
  </sheetData>
  <autoFilter ref="A7:L33" xr:uid="{00000000-0009-0000-0000-000000000000}"/>
  <mergeCells count="6">
    <mergeCell ref="I31:J31"/>
    <mergeCell ref="A1:B1"/>
    <mergeCell ref="A2:J2"/>
    <mergeCell ref="A3:J3"/>
    <mergeCell ref="I5:J5"/>
    <mergeCell ref="A4:J4"/>
  </mergeCells>
  <pageMargins left="0.63" right="0.26" top="0.48" bottom="0.51" header="0.31496062992125984" footer="0.31496062992125984"/>
  <pageSetup paperSize="9" scale="83"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N407"/>
  <sheetViews>
    <sheetView view="pageBreakPreview" zoomScale="85" zoomScaleNormal="85" zoomScaleSheetLayoutView="85" workbookViewId="0">
      <selection activeCell="D8" sqref="D8"/>
    </sheetView>
  </sheetViews>
  <sheetFormatPr defaultRowHeight="15.75"/>
  <cols>
    <col min="1" max="1" width="5.375" style="165" customWidth="1"/>
    <col min="2" max="2" width="41" style="97" customWidth="1"/>
    <col min="3" max="3" width="11" style="165" customWidth="1"/>
    <col min="4" max="4" width="15.75" style="165" customWidth="1"/>
    <col min="5" max="7" width="11.625" style="96" customWidth="1"/>
    <col min="8" max="8" width="13.625" style="165" customWidth="1"/>
    <col min="9" max="9" width="20" style="165" customWidth="1"/>
    <col min="10" max="10" width="11.625" style="165" customWidth="1"/>
    <col min="11" max="11" width="9" style="1"/>
    <col min="12" max="12" width="14.375" style="111" bestFit="1" customWidth="1"/>
    <col min="13" max="13" width="9" style="1"/>
    <col min="14" max="14" width="9.125" style="1" bestFit="1" customWidth="1"/>
    <col min="15" max="17" width="11.625" style="1" bestFit="1" customWidth="1"/>
    <col min="18" max="16384" width="9" style="1"/>
  </cols>
  <sheetData>
    <row r="1" spans="1:14">
      <c r="A1" s="180" t="s">
        <v>101</v>
      </c>
      <c r="B1" s="181"/>
    </row>
    <row r="2" spans="1:14">
      <c r="A2" s="182" t="s">
        <v>19</v>
      </c>
      <c r="B2" s="182"/>
      <c r="C2" s="182"/>
      <c r="D2" s="182"/>
      <c r="E2" s="182"/>
      <c r="F2" s="182"/>
      <c r="G2" s="182"/>
      <c r="H2" s="182"/>
      <c r="I2" s="183"/>
      <c r="J2" s="182"/>
    </row>
    <row r="3" spans="1:14">
      <c r="A3" s="183" t="s">
        <v>436</v>
      </c>
      <c r="B3" s="183"/>
      <c r="C3" s="183"/>
      <c r="D3" s="183"/>
      <c r="E3" s="183"/>
      <c r="F3" s="183"/>
      <c r="G3" s="183"/>
      <c r="H3" s="183"/>
      <c r="I3" s="183"/>
      <c r="J3" s="183"/>
    </row>
    <row r="4" spans="1:14">
      <c r="A4" s="184" t="s">
        <v>470</v>
      </c>
      <c r="B4" s="184"/>
      <c r="C4" s="184"/>
      <c r="D4" s="184"/>
      <c r="E4" s="184"/>
      <c r="F4" s="184"/>
      <c r="G4" s="184"/>
      <c r="H4" s="184"/>
      <c r="I4" s="184"/>
      <c r="J4" s="184"/>
    </row>
    <row r="5" spans="1:14">
      <c r="I5" s="185" t="s">
        <v>9</v>
      </c>
      <c r="J5" s="186"/>
    </row>
    <row r="6" spans="1:14" s="166" customFormat="1" ht="63">
      <c r="A6" s="66" t="s">
        <v>0</v>
      </c>
      <c r="B6" s="66" t="s">
        <v>1</v>
      </c>
      <c r="C6" s="66" t="s">
        <v>42</v>
      </c>
      <c r="D6" s="66" t="s">
        <v>2</v>
      </c>
      <c r="E6" s="247" t="s">
        <v>3</v>
      </c>
      <c r="F6" s="247" t="s">
        <v>4</v>
      </c>
      <c r="G6" s="247" t="s">
        <v>5</v>
      </c>
      <c r="H6" s="66" t="s">
        <v>6</v>
      </c>
      <c r="I6" s="66" t="s">
        <v>7</v>
      </c>
      <c r="J6" s="66" t="s">
        <v>8</v>
      </c>
      <c r="L6" s="112"/>
    </row>
    <row r="7" spans="1:14" s="141" customFormat="1" ht="47.25">
      <c r="A7" s="136">
        <f>IF(D7="","",SUBTOTAL(3,D7:D$7))</f>
        <v>1</v>
      </c>
      <c r="B7" s="276" t="s">
        <v>111</v>
      </c>
      <c r="C7" s="136"/>
      <c r="D7" s="136" t="s">
        <v>147</v>
      </c>
      <c r="E7" s="152"/>
      <c r="F7" s="152"/>
      <c r="G7" s="152"/>
      <c r="H7" s="137"/>
      <c r="I7" s="136"/>
      <c r="J7" s="136"/>
    </row>
    <row r="8" spans="1:14" s="141" customFormat="1" ht="31.5">
      <c r="A8" s="136" t="str">
        <f>IF(D8="","",SUBTOTAL(3,D$7:D8))</f>
        <v/>
      </c>
      <c r="B8" s="138" t="s">
        <v>22</v>
      </c>
      <c r="C8" s="137" t="s">
        <v>10</v>
      </c>
      <c r="D8" s="136"/>
      <c r="E8" s="169">
        <v>1689.1495090000001</v>
      </c>
      <c r="F8" s="169">
        <v>1689.1489999999999</v>
      </c>
      <c r="G8" s="248">
        <v>1673.845</v>
      </c>
      <c r="H8" s="137" t="s">
        <v>112</v>
      </c>
      <c r="I8" s="170" t="s">
        <v>110</v>
      </c>
      <c r="J8" s="137" t="s">
        <v>63</v>
      </c>
      <c r="L8" s="141">
        <f>+COUNTIFS(C7:C402,"TV",J7:J402,"")</f>
        <v>204</v>
      </c>
      <c r="M8" s="141">
        <f t="shared" ref="M8:N8" si="0">COUNTIF(I8:I396,"Đấu thầu rộng rãi qua mạng")</f>
        <v>0</v>
      </c>
      <c r="N8" s="142">
        <f>+E8-F8</f>
        <v>5.0900000019282743E-4</v>
      </c>
    </row>
    <row r="9" spans="1:14" s="141" customFormat="1" ht="47.25">
      <c r="A9" s="136" t="str">
        <f>IF(D9="","",SUBTOTAL(3,D$7:D9))</f>
        <v/>
      </c>
      <c r="B9" s="138" t="s">
        <v>30</v>
      </c>
      <c r="C9" s="137" t="s">
        <v>12</v>
      </c>
      <c r="D9" s="136"/>
      <c r="E9" s="169">
        <v>55.488562000000002</v>
      </c>
      <c r="F9" s="169">
        <v>55.488</v>
      </c>
      <c r="G9" s="169">
        <v>55.488</v>
      </c>
      <c r="H9" s="137" t="s">
        <v>17</v>
      </c>
      <c r="I9" s="170" t="s">
        <v>39</v>
      </c>
      <c r="J9" s="136"/>
      <c r="L9" s="141" t="s">
        <v>12</v>
      </c>
      <c r="N9" s="142">
        <f t="shared" ref="N9:N72" si="1">+E9-F9</f>
        <v>5.6200000000217187E-4</v>
      </c>
    </row>
    <row r="10" spans="1:14" s="145" customFormat="1" ht="47.25">
      <c r="A10" s="136" t="str">
        <f>IF(D10="","",SUBTOTAL(3,D$7:D10))</f>
        <v/>
      </c>
      <c r="B10" s="138" t="s">
        <v>107</v>
      </c>
      <c r="C10" s="137" t="s">
        <v>12</v>
      </c>
      <c r="D10" s="137"/>
      <c r="E10" s="169">
        <v>7.2971209999999997</v>
      </c>
      <c r="F10" s="169">
        <v>7.2969999999999997</v>
      </c>
      <c r="G10" s="169">
        <v>7.2969999999999997</v>
      </c>
      <c r="H10" s="137" t="s">
        <v>17</v>
      </c>
      <c r="I10" s="170" t="s">
        <v>39</v>
      </c>
      <c r="J10" s="137"/>
      <c r="L10" s="145" t="s">
        <v>17</v>
      </c>
      <c r="N10" s="142">
        <f t="shared" si="1"/>
        <v>1.2100000000003774E-4</v>
      </c>
    </row>
    <row r="11" spans="1:14" s="141" customFormat="1" ht="47.25">
      <c r="A11" s="136">
        <f>IF(D11="","",SUBTOTAL(3,D$7:D11))</f>
        <v>2</v>
      </c>
      <c r="B11" s="276" t="s">
        <v>148</v>
      </c>
      <c r="C11" s="136"/>
      <c r="D11" s="136" t="s">
        <v>147</v>
      </c>
      <c r="E11" s="152"/>
      <c r="F11" s="152"/>
      <c r="G11" s="152"/>
      <c r="H11" s="136"/>
      <c r="I11" s="136"/>
      <c r="J11" s="136"/>
      <c r="N11" s="142">
        <f t="shared" si="1"/>
        <v>0</v>
      </c>
    </row>
    <row r="12" spans="1:14" s="141" customFormat="1" ht="47.25">
      <c r="A12" s="136" t="str">
        <f>IF(D12="","",SUBTOTAL(3,D$7:D12))</f>
        <v/>
      </c>
      <c r="B12" s="138" t="s">
        <v>149</v>
      </c>
      <c r="C12" s="137" t="s">
        <v>12</v>
      </c>
      <c r="D12" s="136"/>
      <c r="E12" s="169">
        <v>184.61099999999999</v>
      </c>
      <c r="F12" s="169">
        <v>184.61099999999999</v>
      </c>
      <c r="G12" s="150">
        <v>145.31800000000001</v>
      </c>
      <c r="H12" s="137" t="s">
        <v>17</v>
      </c>
      <c r="I12" s="170" t="s">
        <v>150</v>
      </c>
      <c r="J12" s="136"/>
      <c r="N12" s="142">
        <f t="shared" si="1"/>
        <v>0</v>
      </c>
    </row>
    <row r="13" spans="1:14" s="141" customFormat="1" ht="47.25">
      <c r="A13" s="136" t="str">
        <f>IF(D13="","",SUBTOTAL(3,D$7:D13))</f>
        <v/>
      </c>
      <c r="B13" s="138" t="s">
        <v>109</v>
      </c>
      <c r="C13" s="137" t="s">
        <v>10</v>
      </c>
      <c r="D13" s="136"/>
      <c r="E13" s="169">
        <v>1777.0920000000001</v>
      </c>
      <c r="F13" s="169">
        <v>1723.779</v>
      </c>
      <c r="G13" s="248">
        <v>1722.6949999999999</v>
      </c>
      <c r="H13" s="137" t="s">
        <v>17</v>
      </c>
      <c r="I13" s="170" t="s">
        <v>106</v>
      </c>
      <c r="J13" s="137"/>
      <c r="N13" s="142">
        <f t="shared" si="1"/>
        <v>53.313000000000102</v>
      </c>
    </row>
    <row r="14" spans="1:14" s="141" customFormat="1" ht="47.25">
      <c r="A14" s="136" t="str">
        <f>IF(D14="","",SUBTOTAL(3,D$7:D14))</f>
        <v/>
      </c>
      <c r="B14" s="138" t="s">
        <v>30</v>
      </c>
      <c r="C14" s="137" t="s">
        <v>12</v>
      </c>
      <c r="D14" s="136"/>
      <c r="E14" s="169">
        <v>58.377502999999997</v>
      </c>
      <c r="F14" s="169">
        <v>58.377000000000002</v>
      </c>
      <c r="G14" s="169">
        <v>58.377000000000002</v>
      </c>
      <c r="H14" s="137" t="s">
        <v>17</v>
      </c>
      <c r="I14" s="170" t="s">
        <v>104</v>
      </c>
      <c r="J14" s="136"/>
      <c r="N14" s="142">
        <f t="shared" si="1"/>
        <v>5.0299999999481315E-4</v>
      </c>
    </row>
    <row r="15" spans="1:14" s="141" customFormat="1" ht="47.25">
      <c r="A15" s="136">
        <f>IF(D15="","",SUBTOTAL(3,D$7:D15))</f>
        <v>3</v>
      </c>
      <c r="B15" s="276" t="s">
        <v>151</v>
      </c>
      <c r="C15" s="136"/>
      <c r="D15" s="136" t="s">
        <v>147</v>
      </c>
      <c r="E15" s="152"/>
      <c r="F15" s="152"/>
      <c r="G15" s="152"/>
      <c r="H15" s="136"/>
      <c r="I15" s="136"/>
      <c r="J15" s="136"/>
      <c r="N15" s="142">
        <f t="shared" si="1"/>
        <v>0</v>
      </c>
    </row>
    <row r="16" spans="1:14" s="141" customFormat="1" ht="47.25">
      <c r="A16" s="136" t="str">
        <f>IF(D16="","",SUBTOTAL(3,D$7:D16))</f>
        <v/>
      </c>
      <c r="B16" s="138" t="s">
        <v>149</v>
      </c>
      <c r="C16" s="137" t="s">
        <v>12</v>
      </c>
      <c r="D16" s="136"/>
      <c r="E16" s="169">
        <v>143.43</v>
      </c>
      <c r="F16" s="169">
        <v>143.43</v>
      </c>
      <c r="G16" s="150">
        <v>136.28700000000001</v>
      </c>
      <c r="H16" s="137" t="s">
        <v>17</v>
      </c>
      <c r="I16" s="170" t="s">
        <v>150</v>
      </c>
      <c r="J16" s="136"/>
      <c r="N16" s="142">
        <f t="shared" si="1"/>
        <v>0</v>
      </c>
    </row>
    <row r="17" spans="1:14" s="141" customFormat="1" ht="31.5">
      <c r="A17" s="136" t="str">
        <f>IF(D17="","",SUBTOTAL(3,D$7:D17))</f>
        <v/>
      </c>
      <c r="B17" s="138" t="s">
        <v>109</v>
      </c>
      <c r="C17" s="137" t="s">
        <v>10</v>
      </c>
      <c r="D17" s="136"/>
      <c r="E17" s="169">
        <v>1762.9449999999999</v>
      </c>
      <c r="F17" s="169">
        <v>1710.056</v>
      </c>
      <c r="G17" s="248">
        <v>1709.162</v>
      </c>
      <c r="H17" s="137" t="s">
        <v>17</v>
      </c>
      <c r="I17" s="170" t="s">
        <v>152</v>
      </c>
      <c r="J17" s="137"/>
      <c r="N17" s="142">
        <f t="shared" si="1"/>
        <v>52.888999999999896</v>
      </c>
    </row>
    <row r="18" spans="1:14" s="141" customFormat="1" ht="47.25">
      <c r="A18" s="136" t="str">
        <f>IF(D18="","",SUBTOTAL(3,D$7:D18))</f>
        <v/>
      </c>
      <c r="B18" s="138" t="s">
        <v>30</v>
      </c>
      <c r="C18" s="137" t="s">
        <v>12</v>
      </c>
      <c r="D18" s="136"/>
      <c r="E18" s="169">
        <v>57.912753000000002</v>
      </c>
      <c r="F18" s="169">
        <v>57.911999999999999</v>
      </c>
      <c r="G18" s="169">
        <v>57.911999999999999</v>
      </c>
      <c r="H18" s="137" t="s">
        <v>17</v>
      </c>
      <c r="I18" s="170" t="s">
        <v>25</v>
      </c>
      <c r="J18" s="136"/>
      <c r="N18" s="142">
        <f t="shared" si="1"/>
        <v>7.5300000000311229E-4</v>
      </c>
    </row>
    <row r="19" spans="1:14" s="141" customFormat="1" ht="47.25">
      <c r="A19" s="136">
        <f>IF(D19="","",SUBTOTAL(3,D$7:D19))</f>
        <v>4</v>
      </c>
      <c r="B19" s="276" t="s">
        <v>153</v>
      </c>
      <c r="C19" s="136"/>
      <c r="D19" s="136" t="s">
        <v>147</v>
      </c>
      <c r="E19" s="152"/>
      <c r="F19" s="152"/>
      <c r="G19" s="152"/>
      <c r="H19" s="136"/>
      <c r="I19" s="136"/>
      <c r="J19" s="136"/>
      <c r="N19" s="142">
        <f t="shared" si="1"/>
        <v>0</v>
      </c>
    </row>
    <row r="20" spans="1:14" s="141" customFormat="1" ht="47.25">
      <c r="A20" s="136" t="str">
        <f>IF(D20="","",SUBTOTAL(3,D$7:D20))</f>
        <v/>
      </c>
      <c r="B20" s="138" t="s">
        <v>29</v>
      </c>
      <c r="C20" s="137" t="s">
        <v>12</v>
      </c>
      <c r="D20" s="136"/>
      <c r="E20" s="169">
        <f>2+41.523875</f>
        <v>43.523874999999997</v>
      </c>
      <c r="F20" s="150">
        <v>40.476999999999997</v>
      </c>
      <c r="G20" s="150">
        <v>40.476999999999997</v>
      </c>
      <c r="H20" s="137" t="s">
        <v>17</v>
      </c>
      <c r="I20" s="170" t="s">
        <v>108</v>
      </c>
      <c r="J20" s="136"/>
      <c r="N20" s="142">
        <f t="shared" si="1"/>
        <v>3.046875</v>
      </c>
    </row>
    <row r="21" spans="1:14" s="145" customFormat="1" ht="47.25">
      <c r="A21" s="136" t="str">
        <f>IF(D21="","",SUBTOTAL(3,D$7:D21))</f>
        <v/>
      </c>
      <c r="B21" s="138" t="s">
        <v>107</v>
      </c>
      <c r="C21" s="137" t="s">
        <v>12</v>
      </c>
      <c r="D21" s="137"/>
      <c r="E21" s="169">
        <v>7.7930989999999998</v>
      </c>
      <c r="F21" s="169">
        <v>7.7930000000000001</v>
      </c>
      <c r="G21" s="169">
        <v>7.7930000000000001</v>
      </c>
      <c r="H21" s="137" t="s">
        <v>17</v>
      </c>
      <c r="I21" s="137" t="s">
        <v>39</v>
      </c>
      <c r="J21" s="137"/>
      <c r="N21" s="142">
        <f t="shared" si="1"/>
        <v>9.8999999999627164E-5</v>
      </c>
    </row>
    <row r="22" spans="1:14" s="141" customFormat="1" ht="31.5">
      <c r="A22" s="136" t="str">
        <f>IF(D22="","",SUBTOTAL(3,D$7:D22))</f>
        <v/>
      </c>
      <c r="B22" s="138" t="s">
        <v>109</v>
      </c>
      <c r="C22" s="137" t="s">
        <v>10</v>
      </c>
      <c r="D22" s="136"/>
      <c r="E22" s="169">
        <v>2008.5309999999999</v>
      </c>
      <c r="F22" s="169">
        <v>2008.5309999999999</v>
      </c>
      <c r="G22" s="169">
        <v>1998.0360000000001</v>
      </c>
      <c r="H22" s="137" t="s">
        <v>112</v>
      </c>
      <c r="I22" s="170" t="s">
        <v>122</v>
      </c>
      <c r="J22" s="137" t="s">
        <v>63</v>
      </c>
      <c r="L22" s="141">
        <f>COUNTIF(H8:H358,"Đấu thầu rộng rãi qua mạng")</f>
        <v>48</v>
      </c>
      <c r="N22" s="142">
        <f t="shared" si="1"/>
        <v>0</v>
      </c>
    </row>
    <row r="23" spans="1:14" s="141" customFormat="1" ht="47.25">
      <c r="A23" s="136" t="str">
        <f>IF(D23="","",SUBTOTAL(3,D$7:D23))</f>
        <v/>
      </c>
      <c r="B23" s="138" t="s">
        <v>34</v>
      </c>
      <c r="C23" s="137" t="s">
        <v>12</v>
      </c>
      <c r="D23" s="136"/>
      <c r="E23" s="169">
        <v>51.538898000000003</v>
      </c>
      <c r="F23" s="169">
        <v>51.537999999999997</v>
      </c>
      <c r="G23" s="169">
        <v>51.537999999999997</v>
      </c>
      <c r="H23" s="137" t="s">
        <v>17</v>
      </c>
      <c r="I23" s="170" t="s">
        <v>154</v>
      </c>
      <c r="J23" s="136"/>
      <c r="N23" s="142">
        <f t="shared" si="1"/>
        <v>8.9800000000650471E-4</v>
      </c>
    </row>
    <row r="24" spans="1:14" s="141" customFormat="1" ht="47.25">
      <c r="A24" s="136">
        <f>IF(D24="","",SUBTOTAL(3,D$7:D24))</f>
        <v>5</v>
      </c>
      <c r="B24" s="168" t="s">
        <v>155</v>
      </c>
      <c r="C24" s="137"/>
      <c r="D24" s="136" t="s">
        <v>102</v>
      </c>
      <c r="E24" s="169"/>
      <c r="F24" s="169"/>
      <c r="G24" s="169"/>
      <c r="H24" s="137"/>
      <c r="I24" s="170"/>
      <c r="J24" s="136"/>
      <c r="N24" s="142">
        <f t="shared" si="1"/>
        <v>0</v>
      </c>
    </row>
    <row r="25" spans="1:14" s="141" customFormat="1" ht="47.25">
      <c r="A25" s="136" t="str">
        <f>IF(D25="","",SUBTOTAL(3,D$7:D25))</f>
        <v/>
      </c>
      <c r="B25" s="138" t="s">
        <v>29</v>
      </c>
      <c r="C25" s="137" t="s">
        <v>12</v>
      </c>
      <c r="D25" s="136"/>
      <c r="E25" s="248">
        <v>377.30720000000002</v>
      </c>
      <c r="F25" s="248">
        <v>377.30720000000002</v>
      </c>
      <c r="G25" s="248">
        <v>377.30720000000002</v>
      </c>
      <c r="H25" s="137" t="s">
        <v>17</v>
      </c>
      <c r="I25" s="170" t="s">
        <v>37</v>
      </c>
      <c r="J25" s="136"/>
      <c r="N25" s="142">
        <f t="shared" si="1"/>
        <v>0</v>
      </c>
    </row>
    <row r="26" spans="1:14" s="145" customFormat="1" ht="47.25">
      <c r="A26" s="136" t="str">
        <f>IF(D26="","",SUBTOTAL(3,D$7:D26))</f>
        <v/>
      </c>
      <c r="B26" s="138" t="s">
        <v>107</v>
      </c>
      <c r="C26" s="137" t="s">
        <v>12</v>
      </c>
      <c r="D26" s="137"/>
      <c r="E26" s="248">
        <v>36.444000000000003</v>
      </c>
      <c r="F26" s="248">
        <v>36.444000000000003</v>
      </c>
      <c r="G26" s="248">
        <v>36.444000000000003</v>
      </c>
      <c r="H26" s="137" t="s">
        <v>17</v>
      </c>
      <c r="I26" s="137" t="s">
        <v>39</v>
      </c>
      <c r="J26" s="137"/>
      <c r="N26" s="142">
        <f t="shared" si="1"/>
        <v>0</v>
      </c>
    </row>
    <row r="27" spans="1:14" s="141" customFormat="1" ht="78.75">
      <c r="A27" s="136" t="str">
        <f>IF(D27="","",SUBTOTAL(3,D$7:D27))</f>
        <v/>
      </c>
      <c r="B27" s="138" t="s">
        <v>109</v>
      </c>
      <c r="C27" s="137" t="s">
        <v>10</v>
      </c>
      <c r="D27" s="136"/>
      <c r="E27" s="169">
        <v>10814.379000000001</v>
      </c>
      <c r="F27" s="169">
        <v>10814.379000000001</v>
      </c>
      <c r="G27" s="248">
        <v>10749.718999999999</v>
      </c>
      <c r="H27" s="137" t="s">
        <v>112</v>
      </c>
      <c r="I27" s="170" t="s">
        <v>156</v>
      </c>
      <c r="J27" s="137" t="s">
        <v>63</v>
      </c>
      <c r="N27" s="142">
        <f t="shared" si="1"/>
        <v>0</v>
      </c>
    </row>
    <row r="28" spans="1:14" s="141" customFormat="1" ht="31.5">
      <c r="A28" s="136" t="str">
        <f>IF(D28="","",SUBTOTAL(3,D$7:D28))</f>
        <v/>
      </c>
      <c r="B28" s="138" t="s">
        <v>34</v>
      </c>
      <c r="C28" s="137" t="s">
        <v>12</v>
      </c>
      <c r="D28" s="136"/>
      <c r="E28" s="169">
        <v>341.95</v>
      </c>
      <c r="F28" s="169">
        <v>341.95</v>
      </c>
      <c r="G28" s="169">
        <v>341.95</v>
      </c>
      <c r="H28" s="137" t="s">
        <v>17</v>
      </c>
      <c r="I28" s="170" t="s">
        <v>33</v>
      </c>
      <c r="J28" s="136"/>
      <c r="N28" s="142">
        <f t="shared" si="1"/>
        <v>0</v>
      </c>
    </row>
    <row r="29" spans="1:14" s="141" customFormat="1" ht="31.5">
      <c r="A29" s="136" t="str">
        <f>IF(D29="","",SUBTOTAL(3,D$7:D29))</f>
        <v/>
      </c>
      <c r="B29" s="138" t="s">
        <v>26</v>
      </c>
      <c r="C29" s="137" t="s">
        <v>15</v>
      </c>
      <c r="D29" s="136"/>
      <c r="E29" s="248">
        <v>32.442999999999998</v>
      </c>
      <c r="F29" s="248">
        <v>32.442999999999998</v>
      </c>
      <c r="G29" s="248">
        <v>32.442999999999998</v>
      </c>
      <c r="H29" s="137" t="s">
        <v>17</v>
      </c>
      <c r="I29" s="170" t="s">
        <v>31</v>
      </c>
      <c r="J29" s="136"/>
      <c r="N29" s="142">
        <f t="shared" si="1"/>
        <v>0</v>
      </c>
    </row>
    <row r="30" spans="1:14" s="141" customFormat="1" ht="47.25">
      <c r="A30" s="136">
        <f>IF(D30="","",SUBTOTAL(3,D$7:D30))</f>
        <v>6</v>
      </c>
      <c r="B30" s="168" t="s">
        <v>157</v>
      </c>
      <c r="C30" s="137"/>
      <c r="D30" s="136" t="s">
        <v>147</v>
      </c>
      <c r="E30" s="169"/>
      <c r="F30" s="169"/>
      <c r="G30" s="169"/>
      <c r="H30" s="137"/>
      <c r="I30" s="170"/>
      <c r="J30" s="136"/>
      <c r="N30" s="142">
        <f t="shared" si="1"/>
        <v>0</v>
      </c>
    </row>
    <row r="31" spans="1:14" s="141" customFormat="1" ht="47.25">
      <c r="A31" s="136" t="str">
        <f>IF(D31="","",SUBTOTAL(3,D$7:D31))</f>
        <v/>
      </c>
      <c r="B31" s="138" t="s">
        <v>29</v>
      </c>
      <c r="C31" s="137" t="s">
        <v>12</v>
      </c>
      <c r="D31" s="136"/>
      <c r="E31" s="249">
        <v>86.552999999999997</v>
      </c>
      <c r="F31" s="249">
        <v>86.552999999999997</v>
      </c>
      <c r="G31" s="249">
        <v>83.227999999999994</v>
      </c>
      <c r="H31" s="137" t="s">
        <v>17</v>
      </c>
      <c r="I31" s="170" t="s">
        <v>158</v>
      </c>
      <c r="J31" s="136"/>
      <c r="N31" s="142">
        <f t="shared" si="1"/>
        <v>0</v>
      </c>
    </row>
    <row r="32" spans="1:14" s="141" customFormat="1" ht="63">
      <c r="A32" s="136" t="str">
        <f>IF(D32="","",SUBTOTAL(3,D$7:D32))</f>
        <v/>
      </c>
      <c r="B32" s="138" t="s">
        <v>109</v>
      </c>
      <c r="C32" s="137" t="s">
        <v>10</v>
      </c>
      <c r="D32" s="136"/>
      <c r="E32" s="169">
        <v>1659.422</v>
      </c>
      <c r="F32" s="169">
        <v>1659.422</v>
      </c>
      <c r="G32" s="248">
        <v>1637.3630000000001</v>
      </c>
      <c r="H32" s="137" t="s">
        <v>112</v>
      </c>
      <c r="I32" s="170" t="s">
        <v>159</v>
      </c>
      <c r="J32" s="137" t="s">
        <v>63</v>
      </c>
      <c r="N32" s="142">
        <f t="shared" si="1"/>
        <v>0</v>
      </c>
    </row>
    <row r="33" spans="1:14" s="141" customFormat="1" ht="47.25">
      <c r="A33" s="136" t="str">
        <f>IF(D33="","",SUBTOTAL(3,D$7:D33))</f>
        <v/>
      </c>
      <c r="B33" s="138" t="s">
        <v>30</v>
      </c>
      <c r="C33" s="137" t="s">
        <v>12</v>
      </c>
      <c r="D33" s="136"/>
      <c r="E33" s="169">
        <v>42.58</v>
      </c>
      <c r="F33" s="169">
        <v>42.58</v>
      </c>
      <c r="G33" s="169">
        <v>42.58</v>
      </c>
      <c r="H33" s="137" t="s">
        <v>17</v>
      </c>
      <c r="I33" s="170" t="s">
        <v>160</v>
      </c>
      <c r="J33" s="136"/>
      <c r="N33" s="142">
        <f t="shared" si="1"/>
        <v>0</v>
      </c>
    </row>
    <row r="34" spans="1:14" s="145" customFormat="1" ht="47.25">
      <c r="A34" s="136" t="str">
        <f>IF(D34="","",SUBTOTAL(3,D$7:D34))</f>
        <v/>
      </c>
      <c r="B34" s="138" t="s">
        <v>38</v>
      </c>
      <c r="C34" s="137" t="s">
        <v>12</v>
      </c>
      <c r="D34" s="137"/>
      <c r="E34" s="248">
        <v>6.4379999999999997</v>
      </c>
      <c r="F34" s="248">
        <v>6.4379999999999997</v>
      </c>
      <c r="G34" s="248">
        <v>6.4379999999999997</v>
      </c>
      <c r="H34" s="137" t="s">
        <v>17</v>
      </c>
      <c r="I34" s="137" t="s">
        <v>39</v>
      </c>
      <c r="J34" s="137"/>
      <c r="N34" s="142">
        <f t="shared" si="1"/>
        <v>0</v>
      </c>
    </row>
    <row r="35" spans="1:14" s="141" customFormat="1" ht="31.5">
      <c r="A35" s="136" t="str">
        <f>IF(D35="","",SUBTOTAL(3,D$7:D35))</f>
        <v/>
      </c>
      <c r="B35" s="138" t="s">
        <v>26</v>
      </c>
      <c r="C35" s="137" t="s">
        <v>15</v>
      </c>
      <c r="D35" s="136"/>
      <c r="E35" s="248">
        <v>4.9779999999999998</v>
      </c>
      <c r="F35" s="248">
        <v>4.9779999999999998</v>
      </c>
      <c r="G35" s="248">
        <v>4.9779999999999998</v>
      </c>
      <c r="H35" s="137" t="s">
        <v>17</v>
      </c>
      <c r="I35" s="101" t="s">
        <v>28</v>
      </c>
      <c r="J35" s="136"/>
      <c r="N35" s="142">
        <f t="shared" si="1"/>
        <v>0</v>
      </c>
    </row>
    <row r="36" spans="1:14" s="141" customFormat="1" ht="47.25">
      <c r="A36" s="136">
        <f>IF(D36="","",SUBTOTAL(3,D$7:D36))</f>
        <v>7</v>
      </c>
      <c r="B36" s="168" t="s">
        <v>161</v>
      </c>
      <c r="C36" s="137"/>
      <c r="D36" s="136" t="s">
        <v>147</v>
      </c>
      <c r="E36" s="169"/>
      <c r="F36" s="169"/>
      <c r="G36" s="169"/>
      <c r="H36" s="137"/>
      <c r="I36" s="170"/>
      <c r="J36" s="136"/>
      <c r="N36" s="142">
        <f t="shared" si="1"/>
        <v>0</v>
      </c>
    </row>
    <row r="37" spans="1:14" s="141" customFormat="1" ht="47.25">
      <c r="A37" s="136" t="str">
        <f>IF(D37="","",SUBTOTAL(3,D$7:D37))</f>
        <v/>
      </c>
      <c r="B37" s="138" t="s">
        <v>29</v>
      </c>
      <c r="C37" s="137" t="s">
        <v>12</v>
      </c>
      <c r="D37" s="136"/>
      <c r="E37" s="249">
        <v>286.48599999999999</v>
      </c>
      <c r="F37" s="249">
        <v>286.48599999999999</v>
      </c>
      <c r="G37" s="249">
        <v>270.39</v>
      </c>
      <c r="H37" s="137" t="s">
        <v>17</v>
      </c>
      <c r="I37" s="170" t="s">
        <v>36</v>
      </c>
      <c r="J37" s="136"/>
      <c r="N37" s="142">
        <f t="shared" si="1"/>
        <v>0</v>
      </c>
    </row>
    <row r="38" spans="1:14" s="141" customFormat="1" ht="47.25">
      <c r="A38" s="136">
        <f>IF(D38="","",SUBTOTAL(3,D$7:D38))</f>
        <v>8</v>
      </c>
      <c r="B38" s="168" t="s">
        <v>162</v>
      </c>
      <c r="C38" s="137"/>
      <c r="D38" s="136" t="s">
        <v>147</v>
      </c>
      <c r="E38" s="169"/>
      <c r="F38" s="169"/>
      <c r="G38" s="169"/>
      <c r="H38" s="137"/>
      <c r="I38" s="170"/>
      <c r="J38" s="136"/>
      <c r="N38" s="142">
        <f t="shared" si="1"/>
        <v>0</v>
      </c>
    </row>
    <row r="39" spans="1:14" s="141" customFormat="1" ht="47.25">
      <c r="A39" s="136" t="str">
        <f>IF(D39="","",SUBTOTAL(3,D$7:D39))</f>
        <v/>
      </c>
      <c r="B39" s="138" t="s">
        <v>29</v>
      </c>
      <c r="C39" s="137" t="s">
        <v>12</v>
      </c>
      <c r="D39" s="136"/>
      <c r="E39" s="249">
        <v>291.06099999999998</v>
      </c>
      <c r="F39" s="249">
        <v>291.06099999999998</v>
      </c>
      <c r="G39" s="249">
        <v>291.06099999999998</v>
      </c>
      <c r="H39" s="137" t="s">
        <v>17</v>
      </c>
      <c r="I39" s="170" t="s">
        <v>163</v>
      </c>
      <c r="J39" s="136"/>
      <c r="N39" s="142">
        <f t="shared" si="1"/>
        <v>0</v>
      </c>
    </row>
    <row r="40" spans="1:14" s="141" customFormat="1" ht="47.25">
      <c r="A40" s="136">
        <f>IF(D40="","",SUBTOTAL(3,D$7:D40))</f>
        <v>9</v>
      </c>
      <c r="B40" s="168" t="s">
        <v>164</v>
      </c>
      <c r="C40" s="137"/>
      <c r="D40" s="136" t="s">
        <v>147</v>
      </c>
      <c r="E40" s="169"/>
      <c r="F40" s="169"/>
      <c r="G40" s="169"/>
      <c r="H40" s="137"/>
      <c r="I40" s="170"/>
      <c r="J40" s="136"/>
      <c r="N40" s="142">
        <f t="shared" si="1"/>
        <v>0</v>
      </c>
    </row>
    <row r="41" spans="1:14" s="141" customFormat="1" ht="47.25">
      <c r="A41" s="136" t="str">
        <f>IF(D41="","",SUBTOTAL(3,D$7:D41))</f>
        <v/>
      </c>
      <c r="B41" s="138" t="s">
        <v>29</v>
      </c>
      <c r="C41" s="137" t="s">
        <v>12</v>
      </c>
      <c r="D41" s="136"/>
      <c r="E41" s="249">
        <v>299.53899999999999</v>
      </c>
      <c r="F41" s="249">
        <v>299.53899999999999</v>
      </c>
      <c r="G41" s="249">
        <v>299.53899999999999</v>
      </c>
      <c r="H41" s="137" t="s">
        <v>17</v>
      </c>
      <c r="I41" s="170" t="s">
        <v>25</v>
      </c>
      <c r="J41" s="136"/>
      <c r="N41" s="142">
        <f t="shared" si="1"/>
        <v>0</v>
      </c>
    </row>
    <row r="42" spans="1:14" s="141" customFormat="1" ht="47.25">
      <c r="A42" s="136">
        <f>IF(D42="","",SUBTOTAL(3,D$7:D42))</f>
        <v>10</v>
      </c>
      <c r="B42" s="168" t="s">
        <v>165</v>
      </c>
      <c r="C42" s="137"/>
      <c r="D42" s="136" t="s">
        <v>147</v>
      </c>
      <c r="E42" s="169"/>
      <c r="F42" s="169"/>
      <c r="G42" s="169"/>
      <c r="H42" s="137"/>
      <c r="I42" s="170"/>
      <c r="J42" s="136"/>
      <c r="N42" s="142">
        <f t="shared" si="1"/>
        <v>0</v>
      </c>
    </row>
    <row r="43" spans="1:14" s="141" customFormat="1" ht="47.25">
      <c r="A43" s="136" t="str">
        <f>IF(D43="","",SUBTOTAL(3,D$7:D43))</f>
        <v/>
      </c>
      <c r="B43" s="138" t="s">
        <v>166</v>
      </c>
      <c r="C43" s="137" t="s">
        <v>12</v>
      </c>
      <c r="D43" s="136"/>
      <c r="E43" s="249">
        <v>23.492000000000001</v>
      </c>
      <c r="F43" s="249">
        <v>23.492000000000001</v>
      </c>
      <c r="G43" s="249">
        <v>23.492000000000001</v>
      </c>
      <c r="H43" s="137" t="s">
        <v>17</v>
      </c>
      <c r="I43" s="170" t="s">
        <v>150</v>
      </c>
      <c r="J43" s="136"/>
      <c r="N43" s="142">
        <f t="shared" si="1"/>
        <v>0</v>
      </c>
    </row>
    <row r="44" spans="1:14" s="141" customFormat="1" ht="47.25">
      <c r="A44" s="136" t="str">
        <f>IF(D44="","",SUBTOTAL(3,D$7:D44))</f>
        <v/>
      </c>
      <c r="B44" s="138" t="s">
        <v>167</v>
      </c>
      <c r="C44" s="137" t="s">
        <v>12</v>
      </c>
      <c r="D44" s="137"/>
      <c r="E44" s="248">
        <v>6.3460000000000001</v>
      </c>
      <c r="F44" s="248">
        <v>6.3460000000000001</v>
      </c>
      <c r="G44" s="248">
        <v>6.3460000000000001</v>
      </c>
      <c r="H44" s="137" t="s">
        <v>17</v>
      </c>
      <c r="I44" s="137" t="s">
        <v>39</v>
      </c>
      <c r="J44" s="136"/>
      <c r="N44" s="142">
        <f t="shared" si="1"/>
        <v>0</v>
      </c>
    </row>
    <row r="45" spans="1:14" s="116" customFormat="1" ht="78.75">
      <c r="A45" s="136">
        <f>IF(D45="","",SUBTOTAL(3,D$7:D45))</f>
        <v>11</v>
      </c>
      <c r="B45" s="268" t="s">
        <v>168</v>
      </c>
      <c r="C45" s="268"/>
      <c r="D45" s="99" t="s">
        <v>144</v>
      </c>
      <c r="E45" s="106"/>
      <c r="F45" s="106"/>
      <c r="G45" s="106"/>
      <c r="H45" s="99"/>
      <c r="I45" s="99"/>
      <c r="J45" s="99"/>
      <c r="N45" s="142">
        <f t="shared" si="1"/>
        <v>0</v>
      </c>
    </row>
    <row r="46" spans="1:14" s="103" customFormat="1" ht="31.5">
      <c r="A46" s="136" t="str">
        <f>IF(D46="","",SUBTOTAL(3,D$7:D46))</f>
        <v/>
      </c>
      <c r="B46" s="102" t="s">
        <v>169</v>
      </c>
      <c r="C46" s="101" t="s">
        <v>10</v>
      </c>
      <c r="D46" s="101"/>
      <c r="E46" s="108">
        <v>5311.3</v>
      </c>
      <c r="F46" s="108">
        <v>5311.3</v>
      </c>
      <c r="G46" s="108">
        <v>5306.7</v>
      </c>
      <c r="H46" s="137" t="s">
        <v>112</v>
      </c>
      <c r="I46" s="101" t="s">
        <v>170</v>
      </c>
      <c r="J46" s="137" t="s">
        <v>63</v>
      </c>
      <c r="N46" s="142">
        <f t="shared" si="1"/>
        <v>0</v>
      </c>
    </row>
    <row r="47" spans="1:14" s="103" customFormat="1" ht="31.5">
      <c r="A47" s="136" t="str">
        <f>IF(D47="","",SUBTOTAL(3,D$7:D47))</f>
        <v/>
      </c>
      <c r="B47" s="102" t="s">
        <v>11</v>
      </c>
      <c r="C47" s="137" t="s">
        <v>12</v>
      </c>
      <c r="D47" s="101"/>
      <c r="E47" s="108">
        <v>212.2</v>
      </c>
      <c r="F47" s="108">
        <v>212.2</v>
      </c>
      <c r="G47" s="108">
        <v>197.3</v>
      </c>
      <c r="H47" s="137" t="s">
        <v>17</v>
      </c>
      <c r="I47" s="101" t="s">
        <v>171</v>
      </c>
      <c r="J47" s="101"/>
      <c r="N47" s="142">
        <f t="shared" si="1"/>
        <v>0</v>
      </c>
    </row>
    <row r="48" spans="1:14" s="103" customFormat="1" ht="47.25">
      <c r="A48" s="136" t="str">
        <f>IF(D48="","",SUBTOTAL(3,D$7:D48))</f>
        <v/>
      </c>
      <c r="B48" s="102" t="s">
        <v>13</v>
      </c>
      <c r="C48" s="137" t="s">
        <v>12</v>
      </c>
      <c r="D48" s="101"/>
      <c r="E48" s="108">
        <v>20.6</v>
      </c>
      <c r="F48" s="108">
        <v>20.6</v>
      </c>
      <c r="G48" s="108">
        <v>20.6</v>
      </c>
      <c r="H48" s="137" t="s">
        <v>17</v>
      </c>
      <c r="I48" s="101" t="s">
        <v>172</v>
      </c>
      <c r="J48" s="101"/>
      <c r="N48" s="142">
        <f t="shared" si="1"/>
        <v>0</v>
      </c>
    </row>
    <row r="49" spans="1:14" s="103" customFormat="1" ht="31.5">
      <c r="A49" s="136" t="str">
        <f>IF(D49="","",SUBTOTAL(3,D$7:D49))</f>
        <v/>
      </c>
      <c r="B49" s="102" t="s">
        <v>14</v>
      </c>
      <c r="C49" s="137" t="s">
        <v>12</v>
      </c>
      <c r="D49" s="101"/>
      <c r="E49" s="108">
        <v>136.19999999999999</v>
      </c>
      <c r="F49" s="108">
        <v>136.19999999999999</v>
      </c>
      <c r="G49" s="108">
        <v>136.19999999999999</v>
      </c>
      <c r="H49" s="137" t="s">
        <v>17</v>
      </c>
      <c r="I49" s="101" t="s">
        <v>173</v>
      </c>
      <c r="J49" s="101"/>
      <c r="N49" s="142">
        <f t="shared" si="1"/>
        <v>0</v>
      </c>
    </row>
    <row r="50" spans="1:14" s="103" customFormat="1" ht="31.5">
      <c r="A50" s="136">
        <f>IF(D50="","",SUBTOTAL(3,D$7:D50))</f>
        <v>12</v>
      </c>
      <c r="B50" s="135" t="s">
        <v>174</v>
      </c>
      <c r="C50" s="136"/>
      <c r="D50" s="136" t="s">
        <v>175</v>
      </c>
      <c r="E50" s="117"/>
      <c r="F50" s="117"/>
      <c r="G50" s="117"/>
      <c r="H50" s="136"/>
      <c r="I50" s="136"/>
      <c r="J50" s="136"/>
      <c r="N50" s="142">
        <f t="shared" si="1"/>
        <v>0</v>
      </c>
    </row>
    <row r="51" spans="1:14" s="103" customFormat="1" ht="31.5">
      <c r="A51" s="136" t="str">
        <f>IF(D51="","",SUBTOTAL(3,D$7:D51))</f>
        <v/>
      </c>
      <c r="B51" s="171" t="s">
        <v>176</v>
      </c>
      <c r="C51" s="137" t="s">
        <v>10</v>
      </c>
      <c r="D51" s="137"/>
      <c r="E51" s="117">
        <v>10528.94</v>
      </c>
      <c r="F51" s="117">
        <v>10528.94</v>
      </c>
      <c r="G51" s="117">
        <v>10480.475</v>
      </c>
      <c r="H51" s="137" t="s">
        <v>112</v>
      </c>
      <c r="I51" s="101" t="s">
        <v>105</v>
      </c>
      <c r="J51" s="137" t="s">
        <v>63</v>
      </c>
      <c r="N51" s="142">
        <f t="shared" si="1"/>
        <v>0</v>
      </c>
    </row>
    <row r="52" spans="1:14" s="103" customFormat="1" ht="47.25">
      <c r="A52" s="136" t="str">
        <f>IF(D52="","",SUBTOTAL(3,D$7:D52))</f>
        <v/>
      </c>
      <c r="B52" s="171" t="s">
        <v>177</v>
      </c>
      <c r="C52" s="137" t="s">
        <v>12</v>
      </c>
      <c r="D52" s="137"/>
      <c r="E52" s="117">
        <v>334.89100000000002</v>
      </c>
      <c r="F52" s="117">
        <v>334.89100000000002</v>
      </c>
      <c r="G52" s="117">
        <v>334.89100000000002</v>
      </c>
      <c r="H52" s="137" t="s">
        <v>17</v>
      </c>
      <c r="I52" s="101" t="s">
        <v>178</v>
      </c>
      <c r="J52" s="137"/>
      <c r="N52" s="142">
        <f t="shared" si="1"/>
        <v>0</v>
      </c>
    </row>
    <row r="53" spans="1:14" s="103" customFormat="1" ht="31.5">
      <c r="A53" s="136" t="str">
        <f>IF(D53="","",SUBTOTAL(3,D$7:D53))</f>
        <v/>
      </c>
      <c r="B53" s="171" t="s">
        <v>179</v>
      </c>
      <c r="C53" s="137" t="s">
        <v>12</v>
      </c>
      <c r="D53" s="137"/>
      <c r="E53" s="117">
        <v>45.192</v>
      </c>
      <c r="F53" s="117">
        <v>45.192</v>
      </c>
      <c r="G53" s="117">
        <v>45.192</v>
      </c>
      <c r="H53" s="137" t="s">
        <v>17</v>
      </c>
      <c r="I53" s="101" t="s">
        <v>180</v>
      </c>
      <c r="J53" s="137"/>
      <c r="N53" s="142">
        <f t="shared" si="1"/>
        <v>0</v>
      </c>
    </row>
    <row r="54" spans="1:14" s="116" customFormat="1" ht="31.5">
      <c r="A54" s="136">
        <f>IF(D54="","",SUBTOTAL(3,D$7:D54))</f>
        <v>13</v>
      </c>
      <c r="B54" s="135" t="s">
        <v>181</v>
      </c>
      <c r="C54" s="136"/>
      <c r="D54" s="136" t="s">
        <v>175</v>
      </c>
      <c r="E54" s="117"/>
      <c r="F54" s="117"/>
      <c r="G54" s="117"/>
      <c r="H54" s="136"/>
      <c r="I54" s="136"/>
      <c r="J54" s="136"/>
      <c r="N54" s="142">
        <f t="shared" si="1"/>
        <v>0</v>
      </c>
    </row>
    <row r="55" spans="1:14" s="103" customFormat="1" ht="31.5">
      <c r="A55" s="136" t="str">
        <f>IF(D55="","",SUBTOTAL(3,D$7:D55))</f>
        <v/>
      </c>
      <c r="B55" s="138" t="s">
        <v>22</v>
      </c>
      <c r="C55" s="137" t="s">
        <v>10</v>
      </c>
      <c r="D55" s="137"/>
      <c r="E55" s="117">
        <v>237.723859</v>
      </c>
      <c r="F55" s="117">
        <v>237.723859</v>
      </c>
      <c r="G55" s="117">
        <v>230.59200000000001</v>
      </c>
      <c r="H55" s="137" t="s">
        <v>17</v>
      </c>
      <c r="I55" s="137" t="s">
        <v>182</v>
      </c>
      <c r="J55" s="137"/>
      <c r="N55" s="142">
        <f t="shared" si="1"/>
        <v>0</v>
      </c>
    </row>
    <row r="56" spans="1:14" s="103" customFormat="1" ht="31.5">
      <c r="A56" s="136" t="str">
        <f>IF(D56="","",SUBTOTAL(3,D$7:D56))</f>
        <v/>
      </c>
      <c r="B56" s="138" t="s">
        <v>30</v>
      </c>
      <c r="C56" s="137" t="s">
        <v>12</v>
      </c>
      <c r="D56" s="137"/>
      <c r="E56" s="117">
        <v>7.5821430000000003</v>
      </c>
      <c r="F56" s="117">
        <v>7.5819999999999999</v>
      </c>
      <c r="G56" s="117">
        <v>7.5819999999999999</v>
      </c>
      <c r="H56" s="137" t="s">
        <v>17</v>
      </c>
      <c r="I56" s="101" t="s">
        <v>180</v>
      </c>
      <c r="J56" s="137"/>
      <c r="N56" s="142">
        <f t="shared" si="1"/>
        <v>1.4300000000044832E-4</v>
      </c>
    </row>
    <row r="57" spans="1:14" s="139" customFormat="1" ht="31.5">
      <c r="A57" s="136">
        <f>IF(D57="","",SUBTOTAL(3,D$7:D57))</f>
        <v>14</v>
      </c>
      <c r="B57" s="135" t="s">
        <v>183</v>
      </c>
      <c r="C57" s="136"/>
      <c r="D57" s="136" t="s">
        <v>175</v>
      </c>
      <c r="E57" s="117"/>
      <c r="F57" s="117"/>
      <c r="G57" s="117"/>
      <c r="H57" s="136"/>
      <c r="I57" s="136"/>
      <c r="J57" s="136"/>
      <c r="N57" s="142">
        <f t="shared" si="1"/>
        <v>0</v>
      </c>
    </row>
    <row r="58" spans="1:14" s="98" customFormat="1" ht="31.5">
      <c r="A58" s="136" t="str">
        <f>IF(D58="","",SUBTOTAL(3,D$7:D58))</f>
        <v/>
      </c>
      <c r="B58" s="138" t="s">
        <v>22</v>
      </c>
      <c r="C58" s="137" t="s">
        <v>10</v>
      </c>
      <c r="D58" s="137"/>
      <c r="E58" s="117">
        <v>329.364081</v>
      </c>
      <c r="F58" s="117">
        <v>319.483</v>
      </c>
      <c r="G58" s="117">
        <v>319.483</v>
      </c>
      <c r="H58" s="137" t="s">
        <v>17</v>
      </c>
      <c r="I58" s="137" t="s">
        <v>182</v>
      </c>
      <c r="J58" s="137"/>
      <c r="N58" s="142">
        <f t="shared" si="1"/>
        <v>9.8810809999999947</v>
      </c>
    </row>
    <row r="59" spans="1:14" s="98" customFormat="1" ht="31.5">
      <c r="A59" s="136" t="str">
        <f>IF(D59="","",SUBTOTAL(3,D$7:D59))</f>
        <v/>
      </c>
      <c r="B59" s="138" t="s">
        <v>30</v>
      </c>
      <c r="C59" s="137" t="s">
        <v>12</v>
      </c>
      <c r="D59" s="137"/>
      <c r="E59" s="117">
        <v>8.3229430000000004</v>
      </c>
      <c r="F59" s="117">
        <v>8.3229430000000004</v>
      </c>
      <c r="G59" s="117">
        <v>8.3219999999999992</v>
      </c>
      <c r="H59" s="137" t="s">
        <v>17</v>
      </c>
      <c r="I59" s="101" t="s">
        <v>180</v>
      </c>
      <c r="J59" s="137"/>
      <c r="N59" s="142">
        <f t="shared" si="1"/>
        <v>0</v>
      </c>
    </row>
    <row r="60" spans="1:14" s="139" customFormat="1" ht="47.25">
      <c r="A60" s="136">
        <f>IF(D60="","",SUBTOTAL(3,D$7:D60))</f>
        <v>15</v>
      </c>
      <c r="B60" s="135" t="s">
        <v>184</v>
      </c>
      <c r="C60" s="136"/>
      <c r="D60" s="136" t="s">
        <v>175</v>
      </c>
      <c r="E60" s="117"/>
      <c r="F60" s="117"/>
      <c r="G60" s="117"/>
      <c r="H60" s="136"/>
      <c r="I60" s="136"/>
      <c r="J60" s="136"/>
      <c r="N60" s="142">
        <f t="shared" si="1"/>
        <v>0</v>
      </c>
    </row>
    <row r="61" spans="1:14" s="98" customFormat="1">
      <c r="A61" s="136" t="str">
        <f>IF(D61="","",SUBTOTAL(3,D$7:D61))</f>
        <v/>
      </c>
      <c r="B61" s="138" t="s">
        <v>22</v>
      </c>
      <c r="C61" s="137" t="s">
        <v>10</v>
      </c>
      <c r="D61" s="136"/>
      <c r="E61" s="117">
        <v>282.60454900000002</v>
      </c>
      <c r="F61" s="117">
        <v>282.60454900000002</v>
      </c>
      <c r="G61" s="117">
        <v>282.60399999999998</v>
      </c>
      <c r="H61" s="137" t="s">
        <v>17</v>
      </c>
      <c r="I61" s="137" t="s">
        <v>185</v>
      </c>
      <c r="J61" s="137"/>
      <c r="N61" s="142">
        <f t="shared" si="1"/>
        <v>0</v>
      </c>
    </row>
    <row r="62" spans="1:14" s="139" customFormat="1" ht="31.5">
      <c r="A62" s="136">
        <f>IF(D62="","",SUBTOTAL(3,D$7:D62))</f>
        <v>16</v>
      </c>
      <c r="B62" s="135" t="s">
        <v>186</v>
      </c>
      <c r="C62" s="136"/>
      <c r="D62" s="136" t="s">
        <v>175</v>
      </c>
      <c r="E62" s="117"/>
      <c r="F62" s="117"/>
      <c r="G62" s="117"/>
      <c r="H62" s="136"/>
      <c r="I62" s="136"/>
      <c r="J62" s="136"/>
      <c r="N62" s="142">
        <f t="shared" si="1"/>
        <v>0</v>
      </c>
    </row>
    <row r="63" spans="1:14" s="98" customFormat="1" ht="47.25">
      <c r="A63" s="136" t="str">
        <f>IF(D63="","",SUBTOTAL(3,D$7:D63))</f>
        <v/>
      </c>
      <c r="B63" s="138" t="s">
        <v>22</v>
      </c>
      <c r="C63" s="137" t="s">
        <v>10</v>
      </c>
      <c r="D63" s="137"/>
      <c r="E63" s="117">
        <v>328.15499999999997</v>
      </c>
      <c r="F63" s="117">
        <v>311.12700000000001</v>
      </c>
      <c r="G63" s="117">
        <v>311.12700000000001</v>
      </c>
      <c r="H63" s="137" t="s">
        <v>17</v>
      </c>
      <c r="I63" s="137" t="s">
        <v>187</v>
      </c>
      <c r="J63" s="137"/>
      <c r="N63" s="142">
        <f t="shared" si="1"/>
        <v>17.027999999999963</v>
      </c>
    </row>
    <row r="64" spans="1:14" s="98" customFormat="1">
      <c r="A64" s="136" t="str">
        <f>IF(D64="","",SUBTOTAL(3,D$7:D64))</f>
        <v/>
      </c>
      <c r="B64" s="138" t="s">
        <v>30</v>
      </c>
      <c r="C64" s="137" t="s">
        <v>12</v>
      </c>
      <c r="D64" s="137"/>
      <c r="E64" s="117">
        <v>8.5254689999999993</v>
      </c>
      <c r="F64" s="117">
        <v>8.5250000000000004</v>
      </c>
      <c r="G64" s="117">
        <v>8.5250000000000004</v>
      </c>
      <c r="H64" s="137" t="s">
        <v>17</v>
      </c>
      <c r="I64" s="137" t="s">
        <v>188</v>
      </c>
      <c r="J64" s="137"/>
      <c r="N64" s="142">
        <f t="shared" si="1"/>
        <v>4.6899999999894249E-4</v>
      </c>
    </row>
    <row r="65" spans="1:14" s="139" customFormat="1" ht="31.5">
      <c r="A65" s="136">
        <f>IF(D65="","",SUBTOTAL(3,D$7:D65))</f>
        <v>17</v>
      </c>
      <c r="B65" s="135" t="s">
        <v>189</v>
      </c>
      <c r="C65" s="136"/>
      <c r="D65" s="136" t="s">
        <v>175</v>
      </c>
      <c r="E65" s="117"/>
      <c r="F65" s="117"/>
      <c r="G65" s="117"/>
      <c r="H65" s="136"/>
      <c r="I65" s="136"/>
      <c r="J65" s="136"/>
      <c r="N65" s="142">
        <f t="shared" si="1"/>
        <v>0</v>
      </c>
    </row>
    <row r="66" spans="1:14" s="98" customFormat="1" ht="31.5">
      <c r="A66" s="136" t="str">
        <f>IF(D66="","",SUBTOTAL(3,D$7:D66))</f>
        <v/>
      </c>
      <c r="B66" s="138" t="s">
        <v>22</v>
      </c>
      <c r="C66" s="137" t="s">
        <v>10</v>
      </c>
      <c r="D66" s="137"/>
      <c r="E66" s="117">
        <v>905.05</v>
      </c>
      <c r="F66" s="117">
        <v>877.8</v>
      </c>
      <c r="G66" s="117">
        <v>877.8</v>
      </c>
      <c r="H66" s="137" t="s">
        <v>17</v>
      </c>
      <c r="I66" s="137" t="s">
        <v>190</v>
      </c>
      <c r="J66" s="137"/>
      <c r="N66" s="142">
        <f t="shared" si="1"/>
        <v>27.25</v>
      </c>
    </row>
    <row r="67" spans="1:14" s="98" customFormat="1" ht="31.5">
      <c r="A67" s="136" t="str">
        <f>IF(D67="","",SUBTOTAL(3,D$7:D67))</f>
        <v/>
      </c>
      <c r="B67" s="138" t="s">
        <v>30</v>
      </c>
      <c r="C67" s="137" t="s">
        <v>12</v>
      </c>
      <c r="D67" s="137"/>
      <c r="E67" s="117">
        <v>23.223593999999999</v>
      </c>
      <c r="F67" s="117">
        <v>23.223593999999999</v>
      </c>
      <c r="G67" s="117">
        <v>23.222999999999999</v>
      </c>
      <c r="H67" s="137" t="s">
        <v>17</v>
      </c>
      <c r="I67" s="137" t="s">
        <v>191</v>
      </c>
      <c r="J67" s="137"/>
      <c r="N67" s="142">
        <f t="shared" si="1"/>
        <v>0</v>
      </c>
    </row>
    <row r="68" spans="1:14" s="116" customFormat="1" ht="31.5">
      <c r="A68" s="136">
        <f>IF(D68="","",SUBTOTAL(3,D$7:D68))</f>
        <v>18</v>
      </c>
      <c r="B68" s="268" t="s">
        <v>192</v>
      </c>
      <c r="C68" s="136"/>
      <c r="D68" s="99" t="s">
        <v>193</v>
      </c>
      <c r="E68" s="108"/>
      <c r="F68" s="108"/>
      <c r="G68" s="108"/>
      <c r="H68" s="136"/>
      <c r="I68" s="136"/>
      <c r="J68" s="136"/>
      <c r="M68" s="116">
        <v>1000000</v>
      </c>
      <c r="N68" s="142">
        <f t="shared" si="1"/>
        <v>0</v>
      </c>
    </row>
    <row r="69" spans="1:14" s="103" customFormat="1" ht="31.5">
      <c r="A69" s="136" t="str">
        <f>IF(D69="","",SUBTOTAL(3,D$7:D69))</f>
        <v/>
      </c>
      <c r="B69" s="277" t="s">
        <v>194</v>
      </c>
      <c r="C69" s="137" t="s">
        <v>10</v>
      </c>
      <c r="D69" s="101"/>
      <c r="E69" s="108">
        <v>2513.9740000000002</v>
      </c>
      <c r="F69" s="108">
        <v>2513.9740000000002</v>
      </c>
      <c r="G69" s="108">
        <v>2501.4299999999998</v>
      </c>
      <c r="H69" s="137" t="s">
        <v>112</v>
      </c>
      <c r="I69" s="137" t="s">
        <v>195</v>
      </c>
      <c r="J69" s="137" t="s">
        <v>63</v>
      </c>
      <c r="N69" s="142">
        <f t="shared" si="1"/>
        <v>0</v>
      </c>
    </row>
    <row r="70" spans="1:14" s="103" customFormat="1" ht="31.5">
      <c r="A70" s="136" t="str">
        <f>IF(D70="","",SUBTOTAL(3,D$7:D70))</f>
        <v/>
      </c>
      <c r="B70" s="277" t="s">
        <v>196</v>
      </c>
      <c r="C70" s="137" t="s">
        <v>10</v>
      </c>
      <c r="D70" s="101"/>
      <c r="E70" s="108">
        <v>1070.3820000000001</v>
      </c>
      <c r="F70" s="108">
        <v>1070.3820000000001</v>
      </c>
      <c r="G70" s="108">
        <v>1069.3820000000001</v>
      </c>
      <c r="H70" s="137" t="s">
        <v>112</v>
      </c>
      <c r="I70" s="137" t="s">
        <v>197</v>
      </c>
      <c r="J70" s="137" t="s">
        <v>63</v>
      </c>
      <c r="N70" s="142">
        <f t="shared" si="1"/>
        <v>0</v>
      </c>
    </row>
    <row r="71" spans="1:14" s="103" customFormat="1" ht="31.5">
      <c r="A71" s="136" t="str">
        <f>IF(D71="","",SUBTOTAL(3,D$7:D71))</f>
        <v/>
      </c>
      <c r="B71" s="102" t="s">
        <v>11</v>
      </c>
      <c r="C71" s="137" t="s">
        <v>12</v>
      </c>
      <c r="D71" s="101"/>
      <c r="E71" s="108">
        <v>156.00299999999999</v>
      </c>
      <c r="F71" s="108">
        <v>156.00299999999999</v>
      </c>
      <c r="G71" s="108">
        <v>145.083</v>
      </c>
      <c r="H71" s="137" t="s">
        <v>17</v>
      </c>
      <c r="I71" s="101" t="s">
        <v>198</v>
      </c>
      <c r="J71" s="101"/>
      <c r="N71" s="142">
        <f t="shared" si="1"/>
        <v>0</v>
      </c>
    </row>
    <row r="72" spans="1:14" s="103" customFormat="1" ht="47.25">
      <c r="A72" s="136" t="str">
        <f>IF(D72="","",SUBTOTAL(3,D$7:D72))</f>
        <v/>
      </c>
      <c r="B72" s="102" t="s">
        <v>13</v>
      </c>
      <c r="C72" s="137" t="s">
        <v>12</v>
      </c>
      <c r="D72" s="101"/>
      <c r="E72" s="108">
        <v>16.360368000000001</v>
      </c>
      <c r="F72" s="108">
        <v>16.360368000000001</v>
      </c>
      <c r="G72" s="108">
        <v>16.36</v>
      </c>
      <c r="H72" s="137" t="s">
        <v>17</v>
      </c>
      <c r="I72" s="101" t="s">
        <v>199</v>
      </c>
      <c r="J72" s="101"/>
      <c r="N72" s="142">
        <f t="shared" si="1"/>
        <v>0</v>
      </c>
    </row>
    <row r="73" spans="1:14" s="103" customFormat="1" ht="31.5">
      <c r="A73" s="136" t="str">
        <f>IF(D73="","",SUBTOTAL(3,D$7:D73))</f>
        <v/>
      </c>
      <c r="B73" s="102" t="s">
        <v>14</v>
      </c>
      <c r="C73" s="137" t="s">
        <v>12</v>
      </c>
      <c r="D73" s="101"/>
      <c r="E73" s="108">
        <v>90.269000000000005</v>
      </c>
      <c r="F73" s="108">
        <v>90.269000000000005</v>
      </c>
      <c r="G73" s="108">
        <v>86.700999999999993</v>
      </c>
      <c r="H73" s="137" t="s">
        <v>17</v>
      </c>
      <c r="I73" s="137" t="s">
        <v>35</v>
      </c>
      <c r="J73" s="101"/>
      <c r="N73" s="142">
        <f t="shared" ref="N73:N136" si="2">+E73-F73</f>
        <v>0</v>
      </c>
    </row>
    <row r="74" spans="1:14" s="116" customFormat="1" ht="31.5">
      <c r="A74" s="136">
        <f>IF(D74="","",SUBTOTAL(3,D$7:D74))</f>
        <v>19</v>
      </c>
      <c r="B74" s="268" t="s">
        <v>200</v>
      </c>
      <c r="C74" s="268"/>
      <c r="D74" s="99" t="s">
        <v>193</v>
      </c>
      <c r="E74" s="108"/>
      <c r="F74" s="108"/>
      <c r="G74" s="108"/>
      <c r="H74" s="99"/>
      <c r="I74" s="99"/>
      <c r="J74" s="99"/>
      <c r="N74" s="142">
        <f t="shared" si="2"/>
        <v>0</v>
      </c>
    </row>
    <row r="75" spans="1:14" s="116" customFormat="1" ht="31.5">
      <c r="A75" s="136" t="str">
        <f>IF(D75="","",SUBTOTAL(3,D$7:D75))</f>
        <v/>
      </c>
      <c r="B75" s="277" t="s">
        <v>194</v>
      </c>
      <c r="C75" s="137" t="s">
        <v>10</v>
      </c>
      <c r="D75" s="99"/>
      <c r="E75" s="108">
        <v>2411.8960000000002</v>
      </c>
      <c r="F75" s="108">
        <v>2411.8960000000002</v>
      </c>
      <c r="G75" s="108">
        <v>2400.3119999999999</v>
      </c>
      <c r="H75" s="137" t="s">
        <v>112</v>
      </c>
      <c r="I75" s="137" t="s">
        <v>127</v>
      </c>
      <c r="J75" s="137" t="s">
        <v>63</v>
      </c>
      <c r="N75" s="142">
        <f t="shared" si="2"/>
        <v>0</v>
      </c>
    </row>
    <row r="76" spans="1:14" s="116" customFormat="1" ht="47.25">
      <c r="A76" s="136" t="str">
        <f>IF(D76="","",SUBTOTAL(3,D$7:D76))</f>
        <v/>
      </c>
      <c r="B76" s="102" t="s">
        <v>11</v>
      </c>
      <c r="C76" s="137" t="s">
        <v>12</v>
      </c>
      <c r="D76" s="99"/>
      <c r="E76" s="108">
        <v>154.50898699999999</v>
      </c>
      <c r="F76" s="108">
        <v>154.50898699999999</v>
      </c>
      <c r="G76" s="108">
        <v>143.69300000000001</v>
      </c>
      <c r="H76" s="137" t="s">
        <v>17</v>
      </c>
      <c r="I76" s="101" t="s">
        <v>136</v>
      </c>
      <c r="J76" s="101"/>
      <c r="N76" s="142">
        <f t="shared" si="2"/>
        <v>0</v>
      </c>
    </row>
    <row r="77" spans="1:14" s="116" customFormat="1" ht="47.25">
      <c r="A77" s="136" t="str">
        <f>IF(D77="","",SUBTOTAL(3,D$7:D77))</f>
        <v/>
      </c>
      <c r="B77" s="102" t="s">
        <v>13</v>
      </c>
      <c r="C77" s="137" t="s">
        <v>12</v>
      </c>
      <c r="D77" s="99"/>
      <c r="E77" s="108">
        <v>8.7070000000000007</v>
      </c>
      <c r="F77" s="108">
        <v>8.7070000000000007</v>
      </c>
      <c r="G77" s="108">
        <v>8.7070000000000007</v>
      </c>
      <c r="H77" s="137" t="s">
        <v>17</v>
      </c>
      <c r="I77" s="101" t="s">
        <v>199</v>
      </c>
      <c r="J77" s="101"/>
      <c r="N77" s="142">
        <f t="shared" si="2"/>
        <v>0</v>
      </c>
    </row>
    <row r="78" spans="1:14" s="116" customFormat="1" ht="47.25">
      <c r="A78" s="136" t="str">
        <f>IF(D78="","",SUBTOTAL(3,D$7:D78))</f>
        <v/>
      </c>
      <c r="B78" s="102" t="s">
        <v>14</v>
      </c>
      <c r="C78" s="137" t="s">
        <v>12</v>
      </c>
      <c r="D78" s="99"/>
      <c r="E78" s="108">
        <v>62.661000000000001</v>
      </c>
      <c r="F78" s="108">
        <v>62.661000000000001</v>
      </c>
      <c r="G78" s="108">
        <v>62.661000000000001</v>
      </c>
      <c r="H78" s="137" t="s">
        <v>17</v>
      </c>
      <c r="I78" s="137" t="s">
        <v>201</v>
      </c>
      <c r="J78" s="101"/>
      <c r="N78" s="142">
        <f t="shared" si="2"/>
        <v>0</v>
      </c>
    </row>
    <row r="79" spans="1:14" s="116" customFormat="1" ht="47.25">
      <c r="A79" s="136">
        <f>IF(D79="","",SUBTOTAL(3,D$7:D79))</f>
        <v>20</v>
      </c>
      <c r="B79" s="268" t="s">
        <v>202</v>
      </c>
      <c r="C79" s="268"/>
      <c r="D79" s="99" t="s">
        <v>193</v>
      </c>
      <c r="E79" s="108"/>
      <c r="F79" s="108"/>
      <c r="G79" s="108"/>
      <c r="H79" s="99"/>
      <c r="I79" s="99"/>
      <c r="J79" s="99"/>
      <c r="N79" s="142">
        <f t="shared" si="2"/>
        <v>0</v>
      </c>
    </row>
    <row r="80" spans="1:14" s="116" customFormat="1" ht="47.25">
      <c r="A80" s="136" t="str">
        <f>IF(D80="","",SUBTOTAL(3,D$7:D80))</f>
        <v/>
      </c>
      <c r="B80" s="277" t="s">
        <v>194</v>
      </c>
      <c r="C80" s="137" t="s">
        <v>10</v>
      </c>
      <c r="D80" s="99"/>
      <c r="E80" s="108">
        <v>782.45699999999999</v>
      </c>
      <c r="F80" s="108">
        <v>782.45699999999999</v>
      </c>
      <c r="G80" s="108">
        <v>746.89099999999996</v>
      </c>
      <c r="H80" s="137" t="s">
        <v>17</v>
      </c>
      <c r="I80" s="137" t="s">
        <v>203</v>
      </c>
      <c r="J80" s="101"/>
      <c r="N80" s="142">
        <f t="shared" si="2"/>
        <v>0</v>
      </c>
    </row>
    <row r="81" spans="1:14" s="116" customFormat="1" ht="31.5">
      <c r="A81" s="136" t="str">
        <f>IF(D81="","",SUBTOTAL(3,D$7:D81))</f>
        <v/>
      </c>
      <c r="B81" s="102" t="s">
        <v>11</v>
      </c>
      <c r="C81" s="137" t="s">
        <v>12</v>
      </c>
      <c r="D81" s="99"/>
      <c r="E81" s="108">
        <v>64.842506</v>
      </c>
      <c r="F81" s="108">
        <v>60.302999999999997</v>
      </c>
      <c r="G81" s="108">
        <v>60.302999999999997</v>
      </c>
      <c r="H81" s="137" t="s">
        <v>17</v>
      </c>
      <c r="I81" s="101" t="s">
        <v>204</v>
      </c>
      <c r="J81" s="101"/>
      <c r="N81" s="142">
        <f t="shared" si="2"/>
        <v>4.5395060000000029</v>
      </c>
    </row>
    <row r="82" spans="1:14" s="116" customFormat="1" ht="31.5">
      <c r="A82" s="136" t="str">
        <f>IF(D82="","",SUBTOTAL(3,D$7:D82))</f>
        <v/>
      </c>
      <c r="B82" s="102" t="s">
        <v>14</v>
      </c>
      <c r="C82" s="137" t="s">
        <v>12</v>
      </c>
      <c r="D82" s="99"/>
      <c r="E82" s="108">
        <v>20.327999999999999</v>
      </c>
      <c r="F82" s="108">
        <v>20.327999999999999</v>
      </c>
      <c r="G82" s="108">
        <v>20.327999999999999</v>
      </c>
      <c r="H82" s="137" t="s">
        <v>17</v>
      </c>
      <c r="I82" s="137" t="s">
        <v>35</v>
      </c>
      <c r="J82" s="101"/>
      <c r="N82" s="142">
        <f t="shared" si="2"/>
        <v>0</v>
      </c>
    </row>
    <row r="83" spans="1:14" s="116" customFormat="1" ht="47.25">
      <c r="A83" s="136">
        <f>IF(D83="","",SUBTOTAL(3,D$7:D83))</f>
        <v>21</v>
      </c>
      <c r="B83" s="268" t="s">
        <v>205</v>
      </c>
      <c r="C83" s="268"/>
      <c r="D83" s="99" t="s">
        <v>193</v>
      </c>
      <c r="E83" s="108"/>
      <c r="F83" s="108"/>
      <c r="G83" s="108"/>
      <c r="H83" s="99"/>
      <c r="I83" s="99"/>
      <c r="J83" s="99"/>
      <c r="N83" s="142">
        <f t="shared" si="2"/>
        <v>0</v>
      </c>
    </row>
    <row r="84" spans="1:14" s="116" customFormat="1" ht="31.5">
      <c r="A84" s="136" t="str">
        <f>IF(D84="","",SUBTOTAL(3,D$7:D84))</f>
        <v/>
      </c>
      <c r="B84" s="277" t="s">
        <v>194</v>
      </c>
      <c r="C84" s="137" t="s">
        <v>10</v>
      </c>
      <c r="D84" s="99"/>
      <c r="E84" s="108">
        <v>996.56299999999999</v>
      </c>
      <c r="F84" s="108">
        <v>950.10199999999998</v>
      </c>
      <c r="G84" s="108">
        <v>950.10199999999998</v>
      </c>
      <c r="H84" s="137" t="s">
        <v>17</v>
      </c>
      <c r="I84" s="278" t="s">
        <v>206</v>
      </c>
      <c r="J84" s="101"/>
      <c r="N84" s="142">
        <f t="shared" si="2"/>
        <v>46.461000000000013</v>
      </c>
    </row>
    <row r="85" spans="1:14" s="116" customFormat="1" ht="31.5">
      <c r="A85" s="136" t="str">
        <f>IF(D85="","",SUBTOTAL(3,D$7:D85))</f>
        <v/>
      </c>
      <c r="B85" s="102" t="s">
        <v>11</v>
      </c>
      <c r="C85" s="137" t="s">
        <v>12</v>
      </c>
      <c r="D85" s="99"/>
      <c r="E85" s="108">
        <v>88.332412000000005</v>
      </c>
      <c r="F85" s="108">
        <v>82.149000000000001</v>
      </c>
      <c r="G85" s="108">
        <v>82.149000000000001</v>
      </c>
      <c r="H85" s="137" t="s">
        <v>17</v>
      </c>
      <c r="I85" s="101" t="s">
        <v>204</v>
      </c>
      <c r="J85" s="101"/>
      <c r="N85" s="142">
        <f t="shared" si="2"/>
        <v>6.1834120000000041</v>
      </c>
    </row>
    <row r="86" spans="1:14" s="116" customFormat="1" ht="31.5">
      <c r="A86" s="136" t="str">
        <f>IF(D86="","",SUBTOTAL(3,D$7:D86))</f>
        <v/>
      </c>
      <c r="B86" s="102" t="s">
        <v>14</v>
      </c>
      <c r="C86" s="137" t="s">
        <v>12</v>
      </c>
      <c r="D86" s="99"/>
      <c r="E86" s="108">
        <v>31.919919</v>
      </c>
      <c r="F86" s="108">
        <v>31.919919</v>
      </c>
      <c r="G86" s="108">
        <v>31.919919</v>
      </c>
      <c r="H86" s="137" t="s">
        <v>17</v>
      </c>
      <c r="I86" s="137" t="s">
        <v>35</v>
      </c>
      <c r="J86" s="101"/>
      <c r="N86" s="142">
        <f t="shared" si="2"/>
        <v>0</v>
      </c>
    </row>
    <row r="87" spans="1:14" s="116" customFormat="1" ht="47.25">
      <c r="A87" s="136">
        <f>IF(D87="","",SUBTOTAL(3,D$7:D87))</f>
        <v>22</v>
      </c>
      <c r="B87" s="268" t="s">
        <v>207</v>
      </c>
      <c r="C87" s="268"/>
      <c r="D87" s="99" t="s">
        <v>193</v>
      </c>
      <c r="E87" s="108"/>
      <c r="F87" s="108"/>
      <c r="G87" s="108"/>
      <c r="H87" s="101"/>
      <c r="I87" s="99"/>
      <c r="J87" s="99"/>
      <c r="N87" s="142">
        <f t="shared" si="2"/>
        <v>0</v>
      </c>
    </row>
    <row r="88" spans="1:14" s="116" customFormat="1" ht="31.5">
      <c r="A88" s="136" t="str">
        <f>IF(D88="","",SUBTOTAL(3,D$7:D88))</f>
        <v/>
      </c>
      <c r="B88" s="277" t="s">
        <v>194</v>
      </c>
      <c r="C88" s="137" t="s">
        <v>10</v>
      </c>
      <c r="D88" s="99"/>
      <c r="E88" s="108">
        <v>411.09899999999999</v>
      </c>
      <c r="F88" s="108">
        <v>392.41199999999998</v>
      </c>
      <c r="G88" s="108">
        <v>392.41199999999998</v>
      </c>
      <c r="H88" s="137" t="s">
        <v>17</v>
      </c>
      <c r="I88" s="101" t="s">
        <v>208</v>
      </c>
      <c r="J88" s="101"/>
      <c r="N88" s="142">
        <f t="shared" si="2"/>
        <v>18.687000000000012</v>
      </c>
    </row>
    <row r="89" spans="1:14" s="116" customFormat="1" ht="47.25">
      <c r="A89" s="136" t="str">
        <f>IF(D89="","",SUBTOTAL(3,D$7:D89))</f>
        <v/>
      </c>
      <c r="B89" s="102" t="s">
        <v>11</v>
      </c>
      <c r="C89" s="137" t="s">
        <v>12</v>
      </c>
      <c r="D89" s="99"/>
      <c r="E89" s="108">
        <v>34.035722</v>
      </c>
      <c r="F89" s="108">
        <v>31.652999999999999</v>
      </c>
      <c r="G89" s="108">
        <v>31.652999999999999</v>
      </c>
      <c r="H89" s="137" t="s">
        <v>17</v>
      </c>
      <c r="I89" s="101" t="s">
        <v>199</v>
      </c>
      <c r="J89" s="101"/>
      <c r="N89" s="142">
        <f t="shared" si="2"/>
        <v>2.3827220000000011</v>
      </c>
    </row>
    <row r="90" spans="1:14" s="116" customFormat="1" ht="31.5">
      <c r="A90" s="136" t="str">
        <f>IF(D90="","",SUBTOTAL(3,D$7:D90))</f>
        <v/>
      </c>
      <c r="B90" s="102" t="s">
        <v>14</v>
      </c>
      <c r="C90" s="137" t="s">
        <v>12</v>
      </c>
      <c r="D90" s="99"/>
      <c r="E90" s="108">
        <v>23.843744999999998</v>
      </c>
      <c r="F90" s="108">
        <v>23.843744999999998</v>
      </c>
      <c r="G90" s="108">
        <v>23.843744999999998</v>
      </c>
      <c r="H90" s="137" t="s">
        <v>17</v>
      </c>
      <c r="I90" s="137" t="s">
        <v>35</v>
      </c>
      <c r="J90" s="101"/>
      <c r="N90" s="142">
        <f t="shared" si="2"/>
        <v>0</v>
      </c>
    </row>
    <row r="91" spans="1:14" s="116" customFormat="1" ht="31.5">
      <c r="A91" s="136">
        <f>IF(D91="","",SUBTOTAL(3,D$7:D91))</f>
        <v>23</v>
      </c>
      <c r="B91" s="268" t="s">
        <v>209</v>
      </c>
      <c r="C91" s="268"/>
      <c r="D91" s="99" t="s">
        <v>193</v>
      </c>
      <c r="E91" s="108"/>
      <c r="F91" s="108"/>
      <c r="G91" s="108"/>
      <c r="H91" s="279"/>
      <c r="I91" s="99"/>
      <c r="J91" s="99"/>
      <c r="N91" s="142">
        <f t="shared" si="2"/>
        <v>0</v>
      </c>
    </row>
    <row r="92" spans="1:14" s="116" customFormat="1" ht="31.5">
      <c r="A92" s="136" t="str">
        <f>IF(D92="","",SUBTOTAL(3,D$7:D92))</f>
        <v/>
      </c>
      <c r="B92" s="277" t="s">
        <v>194</v>
      </c>
      <c r="C92" s="137" t="s">
        <v>10</v>
      </c>
      <c r="D92" s="99"/>
      <c r="E92" s="108">
        <v>1148.593296</v>
      </c>
      <c r="F92" s="108">
        <v>1145.8689999999999</v>
      </c>
      <c r="G92" s="108">
        <v>1145.8689999999999</v>
      </c>
      <c r="H92" s="137" t="s">
        <v>112</v>
      </c>
      <c r="I92" s="137" t="s">
        <v>127</v>
      </c>
      <c r="J92" s="137" t="s">
        <v>63</v>
      </c>
      <c r="N92" s="142">
        <f t="shared" si="2"/>
        <v>2.7242960000000949</v>
      </c>
    </row>
    <row r="93" spans="1:14" s="116" customFormat="1" ht="31.5">
      <c r="A93" s="136" t="str">
        <f>IF(D93="","",SUBTOTAL(3,D$7:D93))</f>
        <v/>
      </c>
      <c r="B93" s="102" t="s">
        <v>11</v>
      </c>
      <c r="C93" s="137" t="s">
        <v>12</v>
      </c>
      <c r="D93" s="99"/>
      <c r="E93" s="108">
        <v>93.413015000000001</v>
      </c>
      <c r="F93" s="108">
        <v>86.874104000000003</v>
      </c>
      <c r="G93" s="108">
        <v>86.873999999999995</v>
      </c>
      <c r="H93" s="137" t="s">
        <v>17</v>
      </c>
      <c r="I93" s="280" t="s">
        <v>210</v>
      </c>
      <c r="J93" s="99"/>
      <c r="N93" s="142">
        <f t="shared" si="2"/>
        <v>6.5389109999999988</v>
      </c>
    </row>
    <row r="94" spans="1:14" s="116" customFormat="1" ht="31.5">
      <c r="A94" s="136" t="str">
        <f>IF(D94="","",SUBTOTAL(3,D$7:D94))</f>
        <v/>
      </c>
      <c r="B94" s="102" t="s">
        <v>14</v>
      </c>
      <c r="C94" s="137" t="s">
        <v>12</v>
      </c>
      <c r="D94" s="99"/>
      <c r="E94" s="108">
        <v>36.789442999999999</v>
      </c>
      <c r="F94" s="108">
        <v>36.789442999999999</v>
      </c>
      <c r="G94" s="108">
        <v>36.789442999999999</v>
      </c>
      <c r="H94" s="137" t="s">
        <v>17</v>
      </c>
      <c r="I94" s="280" t="s">
        <v>211</v>
      </c>
      <c r="J94" s="99"/>
      <c r="N94" s="142">
        <f t="shared" si="2"/>
        <v>0</v>
      </c>
    </row>
    <row r="95" spans="1:14" s="116" customFormat="1" ht="31.5">
      <c r="A95" s="136">
        <f>IF(D95="","",SUBTOTAL(3,D$7:D95))</f>
        <v>24</v>
      </c>
      <c r="B95" s="268" t="s">
        <v>212</v>
      </c>
      <c r="C95" s="101"/>
      <c r="D95" s="99" t="s">
        <v>193</v>
      </c>
      <c r="E95" s="108"/>
      <c r="F95" s="108"/>
      <c r="G95" s="108"/>
      <c r="H95" s="99"/>
      <c r="I95" s="99"/>
      <c r="J95" s="99"/>
      <c r="N95" s="142">
        <f t="shared" si="2"/>
        <v>0</v>
      </c>
    </row>
    <row r="96" spans="1:14" s="116" customFormat="1" ht="31.5">
      <c r="A96" s="136" t="str">
        <f>IF(D96="","",SUBTOTAL(3,D$7:D96))</f>
        <v/>
      </c>
      <c r="B96" s="277" t="s">
        <v>194</v>
      </c>
      <c r="C96" s="101" t="s">
        <v>10</v>
      </c>
      <c r="D96" s="99"/>
      <c r="E96" s="108">
        <v>922.02800000000002</v>
      </c>
      <c r="F96" s="108">
        <v>922.02800000000002</v>
      </c>
      <c r="G96" s="108">
        <v>880.11699999999996</v>
      </c>
      <c r="H96" s="137" t="s">
        <v>17</v>
      </c>
      <c r="I96" s="101" t="s">
        <v>213</v>
      </c>
      <c r="J96" s="101"/>
      <c r="N96" s="142">
        <f t="shared" si="2"/>
        <v>0</v>
      </c>
    </row>
    <row r="97" spans="1:14" s="116" customFormat="1" ht="31.5">
      <c r="A97" s="136" t="str">
        <f>IF(D97="","",SUBTOTAL(3,D$7:D97))</f>
        <v/>
      </c>
      <c r="B97" s="102" t="s">
        <v>11</v>
      </c>
      <c r="C97" s="137" t="s">
        <v>12</v>
      </c>
      <c r="D97" s="99"/>
      <c r="E97" s="108">
        <v>67.119</v>
      </c>
      <c r="F97" s="108">
        <v>67.119</v>
      </c>
      <c r="G97" s="108">
        <v>66.994</v>
      </c>
      <c r="H97" s="137" t="s">
        <v>17</v>
      </c>
      <c r="I97" s="101" t="s">
        <v>214</v>
      </c>
      <c r="J97" s="101"/>
      <c r="N97" s="142">
        <f t="shared" si="2"/>
        <v>0</v>
      </c>
    </row>
    <row r="98" spans="1:14" s="116" customFormat="1" ht="31.5">
      <c r="A98" s="136" t="str">
        <f>IF(D98="","",SUBTOTAL(3,D$7:D98))</f>
        <v/>
      </c>
      <c r="B98" s="102" t="s">
        <v>14</v>
      </c>
      <c r="C98" s="137" t="s">
        <v>12</v>
      </c>
      <c r="D98" s="99"/>
      <c r="E98" s="108">
        <v>23.658999999999999</v>
      </c>
      <c r="F98" s="108">
        <v>23.658999999999999</v>
      </c>
      <c r="G98" s="108">
        <v>23.658999999999999</v>
      </c>
      <c r="H98" s="137" t="s">
        <v>17</v>
      </c>
      <c r="I98" s="101" t="s">
        <v>215</v>
      </c>
      <c r="J98" s="101"/>
      <c r="N98" s="142">
        <f t="shared" si="2"/>
        <v>0</v>
      </c>
    </row>
    <row r="99" spans="1:14" s="116" customFormat="1" ht="31.5">
      <c r="A99" s="136">
        <f>IF(D99="","",SUBTOTAL(3,D$7:D99))</f>
        <v>25</v>
      </c>
      <c r="B99" s="268" t="s">
        <v>216</v>
      </c>
      <c r="C99" s="101"/>
      <c r="D99" s="99" t="s">
        <v>193</v>
      </c>
      <c r="E99" s="108"/>
      <c r="F99" s="108"/>
      <c r="G99" s="108"/>
      <c r="H99" s="99"/>
      <c r="I99" s="99"/>
      <c r="J99" s="99"/>
      <c r="N99" s="142">
        <f t="shared" si="2"/>
        <v>0</v>
      </c>
    </row>
    <row r="100" spans="1:14" s="116" customFormat="1" ht="47.25">
      <c r="A100" s="136" t="str">
        <f>IF(D100="","",SUBTOTAL(3,D$7:D100))</f>
        <v/>
      </c>
      <c r="B100" s="277" t="s">
        <v>194</v>
      </c>
      <c r="C100" s="101" t="s">
        <v>10</v>
      </c>
      <c r="D100" s="99"/>
      <c r="E100" s="108">
        <v>563.66499999999996</v>
      </c>
      <c r="F100" s="108">
        <v>548.29300000000001</v>
      </c>
      <c r="G100" s="108">
        <v>548.29300000000001</v>
      </c>
      <c r="H100" s="137" t="s">
        <v>17</v>
      </c>
      <c r="I100" s="137" t="s">
        <v>203</v>
      </c>
      <c r="J100" s="101"/>
      <c r="N100" s="142">
        <f t="shared" si="2"/>
        <v>15.371999999999957</v>
      </c>
    </row>
    <row r="101" spans="1:14" s="116" customFormat="1" ht="31.5">
      <c r="A101" s="136" t="str">
        <f>IF(D101="","",SUBTOTAL(3,D$7:D101))</f>
        <v/>
      </c>
      <c r="B101" s="102" t="s">
        <v>11</v>
      </c>
      <c r="C101" s="137" t="s">
        <v>12</v>
      </c>
      <c r="D101" s="99"/>
      <c r="E101" s="108">
        <v>42.502079000000002</v>
      </c>
      <c r="F101" s="108">
        <v>42.502079000000002</v>
      </c>
      <c r="G101" s="108">
        <v>42.502079000000002</v>
      </c>
      <c r="H101" s="137" t="s">
        <v>17</v>
      </c>
      <c r="I101" s="280" t="s">
        <v>217</v>
      </c>
      <c r="J101" s="101"/>
      <c r="N101" s="142">
        <f t="shared" si="2"/>
        <v>0</v>
      </c>
    </row>
    <row r="102" spans="1:14" s="116" customFormat="1" ht="31.5">
      <c r="A102" s="136" t="str">
        <f>IF(D102="","",SUBTOTAL(3,D$7:D102))</f>
        <v/>
      </c>
      <c r="B102" s="102" t="s">
        <v>14</v>
      </c>
      <c r="C102" s="137" t="s">
        <v>12</v>
      </c>
      <c r="D102" s="99"/>
      <c r="E102" s="108">
        <v>17.698675000000001</v>
      </c>
      <c r="F102" s="108">
        <v>17.698675000000001</v>
      </c>
      <c r="G102" s="108">
        <v>17.698675000000001</v>
      </c>
      <c r="H102" s="137" t="s">
        <v>17</v>
      </c>
      <c r="I102" s="101" t="s">
        <v>204</v>
      </c>
      <c r="J102" s="101"/>
      <c r="N102" s="142">
        <f t="shared" si="2"/>
        <v>0</v>
      </c>
    </row>
    <row r="103" spans="1:14" s="116" customFormat="1" ht="47.25">
      <c r="A103" s="136">
        <f>IF(D103="","",SUBTOTAL(3,D$7:D103))</f>
        <v>26</v>
      </c>
      <c r="B103" s="268" t="s">
        <v>218</v>
      </c>
      <c r="C103" s="268"/>
      <c r="D103" s="99" t="s">
        <v>193</v>
      </c>
      <c r="E103" s="108"/>
      <c r="F103" s="108"/>
      <c r="G103" s="108"/>
      <c r="H103" s="99"/>
      <c r="I103" s="279"/>
      <c r="J103" s="99"/>
      <c r="N103" s="142">
        <f t="shared" si="2"/>
        <v>0</v>
      </c>
    </row>
    <row r="104" spans="1:14" s="116" customFormat="1" ht="31.5">
      <c r="A104" s="136" t="str">
        <f>IF(D104="","",SUBTOTAL(3,D$7:D104))</f>
        <v/>
      </c>
      <c r="B104" s="277" t="s">
        <v>194</v>
      </c>
      <c r="C104" s="101" t="s">
        <v>10</v>
      </c>
      <c r="D104" s="99"/>
      <c r="E104" s="108">
        <v>3062.8820000000001</v>
      </c>
      <c r="F104" s="108">
        <v>3055.587</v>
      </c>
      <c r="G104" s="108">
        <v>3055.587</v>
      </c>
      <c r="H104" s="137" t="s">
        <v>112</v>
      </c>
      <c r="I104" s="278" t="s">
        <v>206</v>
      </c>
      <c r="J104" s="137" t="s">
        <v>63</v>
      </c>
      <c r="N104" s="142">
        <f t="shared" si="2"/>
        <v>7.2950000000000728</v>
      </c>
    </row>
    <row r="105" spans="1:14" s="116" customFormat="1" ht="31.5">
      <c r="A105" s="136" t="str">
        <f>IF(D105="","",SUBTOTAL(3,D$7:D105))</f>
        <v/>
      </c>
      <c r="B105" s="102" t="s">
        <v>11</v>
      </c>
      <c r="C105" s="137" t="s">
        <v>12</v>
      </c>
      <c r="D105" s="99"/>
      <c r="E105" s="108">
        <v>174.53998100000001</v>
      </c>
      <c r="F105" s="108">
        <v>162.322182</v>
      </c>
      <c r="G105" s="108">
        <v>162.322182</v>
      </c>
      <c r="H105" s="137" t="s">
        <v>17</v>
      </c>
      <c r="I105" s="280" t="s">
        <v>210</v>
      </c>
      <c r="J105" s="101"/>
      <c r="N105" s="142">
        <f t="shared" si="2"/>
        <v>12.217799000000014</v>
      </c>
    </row>
    <row r="106" spans="1:14" s="116" customFormat="1" ht="47.25">
      <c r="A106" s="136" t="str">
        <f>IF(D106="","",SUBTOTAL(3,D$7:D106))</f>
        <v/>
      </c>
      <c r="B106" s="102" t="s">
        <v>13</v>
      </c>
      <c r="C106" s="137" t="s">
        <v>12</v>
      </c>
      <c r="D106" s="99"/>
      <c r="E106" s="108">
        <v>10.597571</v>
      </c>
      <c r="F106" s="108">
        <v>10.597</v>
      </c>
      <c r="G106" s="108">
        <v>10.597</v>
      </c>
      <c r="H106" s="137" t="s">
        <v>17</v>
      </c>
      <c r="I106" s="101" t="s">
        <v>199</v>
      </c>
      <c r="J106" s="101"/>
      <c r="N106" s="142">
        <f t="shared" si="2"/>
        <v>5.7100000000076534E-4</v>
      </c>
    </row>
    <row r="107" spans="1:14" s="116" customFormat="1" ht="31.5">
      <c r="A107" s="136" t="str">
        <f>IF(D107="","",SUBTOTAL(3,D$7:D107))</f>
        <v/>
      </c>
      <c r="B107" s="102" t="s">
        <v>14</v>
      </c>
      <c r="C107" s="137" t="s">
        <v>12</v>
      </c>
      <c r="D107" s="99"/>
      <c r="E107" s="108">
        <v>98.104101999999997</v>
      </c>
      <c r="F107" s="108">
        <v>98.104101999999997</v>
      </c>
      <c r="G107" s="108">
        <v>98.104101999999997</v>
      </c>
      <c r="H107" s="137" t="s">
        <v>17</v>
      </c>
      <c r="I107" s="137" t="s">
        <v>35</v>
      </c>
      <c r="J107" s="99"/>
      <c r="N107" s="142">
        <f t="shared" si="2"/>
        <v>0</v>
      </c>
    </row>
    <row r="108" spans="1:14" s="103" customFormat="1" ht="31.5">
      <c r="A108" s="136">
        <f>IF(D108="","",SUBTOTAL(3,D$7:D108))</f>
        <v>27</v>
      </c>
      <c r="B108" s="100" t="s">
        <v>219</v>
      </c>
      <c r="C108" s="99"/>
      <c r="D108" s="99" t="s">
        <v>124</v>
      </c>
      <c r="E108" s="106"/>
      <c r="F108" s="106"/>
      <c r="G108" s="106"/>
      <c r="H108" s="99"/>
      <c r="I108" s="99"/>
      <c r="J108" s="107"/>
      <c r="N108" s="142">
        <f t="shared" si="2"/>
        <v>0</v>
      </c>
    </row>
    <row r="109" spans="1:14" s="103" customFormat="1" ht="47.25">
      <c r="A109" s="136" t="str">
        <f>IF(D109="","",SUBTOTAL(3,D$7:D109))</f>
        <v/>
      </c>
      <c r="B109" s="102" t="s">
        <v>125</v>
      </c>
      <c r="C109" s="137" t="s">
        <v>12</v>
      </c>
      <c r="D109" s="101"/>
      <c r="E109" s="108">
        <v>155</v>
      </c>
      <c r="F109" s="108">
        <v>144</v>
      </c>
      <c r="G109" s="108">
        <v>144</v>
      </c>
      <c r="H109" s="137" t="s">
        <v>17</v>
      </c>
      <c r="I109" s="101" t="s">
        <v>220</v>
      </c>
      <c r="J109" s="140"/>
      <c r="N109" s="142">
        <f t="shared" si="2"/>
        <v>11</v>
      </c>
    </row>
    <row r="110" spans="1:14" s="103" customFormat="1" ht="31.5">
      <c r="A110" s="136" t="str">
        <f>IF(D110="","",SUBTOTAL(3,D$7:D110))</f>
        <v/>
      </c>
      <c r="B110" s="102" t="s">
        <v>126</v>
      </c>
      <c r="C110" s="101" t="s">
        <v>10</v>
      </c>
      <c r="D110" s="101"/>
      <c r="E110" s="108">
        <v>1959</v>
      </c>
      <c r="F110" s="108">
        <v>1959</v>
      </c>
      <c r="G110" s="108">
        <v>1954</v>
      </c>
      <c r="H110" s="137" t="s">
        <v>112</v>
      </c>
      <c r="I110" s="101" t="s">
        <v>122</v>
      </c>
      <c r="J110" s="137" t="s">
        <v>63</v>
      </c>
      <c r="N110" s="142">
        <f t="shared" si="2"/>
        <v>0</v>
      </c>
    </row>
    <row r="111" spans="1:14" s="103" customFormat="1" ht="31.5">
      <c r="A111" s="136" t="str">
        <f>IF(D111="","",SUBTOTAL(3,D$7:D111))</f>
        <v/>
      </c>
      <c r="B111" s="102" t="s">
        <v>14</v>
      </c>
      <c r="C111" s="137" t="s">
        <v>12</v>
      </c>
      <c r="D111" s="101"/>
      <c r="E111" s="108">
        <v>50.9</v>
      </c>
      <c r="F111" s="108">
        <v>51</v>
      </c>
      <c r="G111" s="108">
        <v>51</v>
      </c>
      <c r="H111" s="137" t="s">
        <v>17</v>
      </c>
      <c r="I111" s="101" t="s">
        <v>103</v>
      </c>
      <c r="J111" s="140"/>
      <c r="N111" s="142">
        <f t="shared" si="2"/>
        <v>-0.10000000000000142</v>
      </c>
    </row>
    <row r="112" spans="1:14" s="116" customFormat="1" ht="31.5">
      <c r="A112" s="136">
        <f>IF(D112="","",SUBTOTAL(3,D$7:D112))</f>
        <v>28</v>
      </c>
      <c r="B112" s="135" t="s">
        <v>221</v>
      </c>
      <c r="C112" s="136"/>
      <c r="D112" s="136" t="s">
        <v>222</v>
      </c>
      <c r="E112" s="108"/>
      <c r="F112" s="108"/>
      <c r="G112" s="108"/>
      <c r="H112" s="136"/>
      <c r="I112" s="136"/>
      <c r="J112" s="136"/>
      <c r="K112" s="141"/>
      <c r="L112" s="142"/>
      <c r="N112" s="142">
        <f t="shared" si="2"/>
        <v>0</v>
      </c>
    </row>
    <row r="113" spans="1:14" s="103" customFormat="1" ht="31.5">
      <c r="A113" s="136" t="str">
        <f>IF(D113="","",SUBTOTAL(3,D$7:D113))</f>
        <v/>
      </c>
      <c r="B113" s="138" t="s">
        <v>22</v>
      </c>
      <c r="C113" s="137" t="s">
        <v>10</v>
      </c>
      <c r="D113" s="137"/>
      <c r="E113" s="108">
        <v>766.60199999999998</v>
      </c>
      <c r="F113" s="108">
        <v>728.27200000000005</v>
      </c>
      <c r="G113" s="108">
        <f>F113</f>
        <v>728.27200000000005</v>
      </c>
      <c r="H113" s="137" t="s">
        <v>17</v>
      </c>
      <c r="I113" s="137" t="s">
        <v>223</v>
      </c>
      <c r="J113" s="167"/>
      <c r="K113" s="143"/>
      <c r="L113" s="144">
        <v>1000</v>
      </c>
      <c r="N113" s="142">
        <f t="shared" si="2"/>
        <v>38.329999999999927</v>
      </c>
    </row>
    <row r="114" spans="1:14" s="103" customFormat="1" ht="31.5">
      <c r="A114" s="136" t="str">
        <f>IF(D114="","",SUBTOTAL(3,D$7:D114))</f>
        <v/>
      </c>
      <c r="B114" s="138" t="s">
        <v>30</v>
      </c>
      <c r="C114" s="137" t="s">
        <v>12</v>
      </c>
      <c r="D114" s="137"/>
      <c r="E114" s="108">
        <v>19.916</v>
      </c>
      <c r="F114" s="108">
        <v>19.916</v>
      </c>
      <c r="G114" s="108">
        <f>F114</f>
        <v>19.916</v>
      </c>
      <c r="H114" s="137" t="s">
        <v>17</v>
      </c>
      <c r="I114" s="137" t="s">
        <v>224</v>
      </c>
      <c r="J114" s="137"/>
      <c r="K114" s="145"/>
      <c r="L114" s="144">
        <f>F114-G114</f>
        <v>0</v>
      </c>
      <c r="N114" s="142">
        <f t="shared" si="2"/>
        <v>0</v>
      </c>
    </row>
    <row r="115" spans="1:14" s="103" customFormat="1" ht="31.5">
      <c r="A115" s="136">
        <f>IF(D115="","",SUBTOTAL(3,D$7:D115))</f>
        <v>29</v>
      </c>
      <c r="B115" s="146" t="s">
        <v>225</v>
      </c>
      <c r="C115" s="147"/>
      <c r="D115" s="147" t="s">
        <v>222</v>
      </c>
      <c r="E115" s="108"/>
      <c r="F115" s="108"/>
      <c r="G115" s="108"/>
      <c r="H115" s="147"/>
      <c r="I115" s="147"/>
      <c r="J115" s="136"/>
      <c r="K115" s="141"/>
      <c r="L115" s="142"/>
      <c r="N115" s="142">
        <f t="shared" si="2"/>
        <v>0</v>
      </c>
    </row>
    <row r="116" spans="1:14" s="116" customFormat="1" ht="31.5">
      <c r="A116" s="136" t="str">
        <f>IF(D116="","",SUBTOTAL(3,D$7:D116))</f>
        <v/>
      </c>
      <c r="B116" s="148" t="s">
        <v>22</v>
      </c>
      <c r="C116" s="149" t="s">
        <v>10</v>
      </c>
      <c r="D116" s="149"/>
      <c r="E116" s="108">
        <v>1167.9939999999999</v>
      </c>
      <c r="F116" s="108">
        <v>1167.9939999999999</v>
      </c>
      <c r="G116" s="108">
        <v>1160.9000000000001</v>
      </c>
      <c r="H116" s="137" t="s">
        <v>112</v>
      </c>
      <c r="I116" s="149" t="s">
        <v>223</v>
      </c>
      <c r="J116" s="137" t="s">
        <v>63</v>
      </c>
      <c r="K116" s="143"/>
      <c r="L116" s="144">
        <f>F116-G116</f>
        <v>7.0939999999998236</v>
      </c>
      <c r="N116" s="142">
        <f t="shared" si="2"/>
        <v>0</v>
      </c>
    </row>
    <row r="117" spans="1:14" s="103" customFormat="1" ht="31.5">
      <c r="A117" s="136" t="str">
        <f>IF(D117="","",SUBTOTAL(3,D$7:D117))</f>
        <v/>
      </c>
      <c r="B117" s="148" t="s">
        <v>30</v>
      </c>
      <c r="C117" s="137" t="s">
        <v>12</v>
      </c>
      <c r="D117" s="149"/>
      <c r="E117" s="108">
        <v>37.411000000000001</v>
      </c>
      <c r="F117" s="108">
        <f>E117</f>
        <v>37.411000000000001</v>
      </c>
      <c r="G117" s="108">
        <f>F117</f>
        <v>37.411000000000001</v>
      </c>
      <c r="H117" s="137" t="s">
        <v>17</v>
      </c>
      <c r="I117" s="149" t="s">
        <v>128</v>
      </c>
      <c r="J117" s="137"/>
      <c r="K117" s="145"/>
      <c r="L117" s="144">
        <f>F117-G117</f>
        <v>0</v>
      </c>
      <c r="N117" s="142">
        <f t="shared" si="2"/>
        <v>0</v>
      </c>
    </row>
    <row r="118" spans="1:14" s="103" customFormat="1" ht="31.5">
      <c r="A118" s="136" t="str">
        <f>IF(D118="","",SUBTOTAL(3,D$7:D118))</f>
        <v/>
      </c>
      <c r="B118" s="148" t="s">
        <v>40</v>
      </c>
      <c r="C118" s="137" t="s">
        <v>12</v>
      </c>
      <c r="D118" s="149"/>
      <c r="E118" s="108">
        <v>4.0410000000000004</v>
      </c>
      <c r="F118" s="108">
        <f>E118</f>
        <v>4.0410000000000004</v>
      </c>
      <c r="G118" s="108">
        <f>F118</f>
        <v>4.0410000000000004</v>
      </c>
      <c r="H118" s="137" t="s">
        <v>17</v>
      </c>
      <c r="I118" s="149" t="s">
        <v>226</v>
      </c>
      <c r="J118" s="137"/>
      <c r="K118" s="145"/>
      <c r="L118" s="144">
        <f>F118-G118</f>
        <v>0</v>
      </c>
      <c r="N118" s="142">
        <f t="shared" si="2"/>
        <v>0</v>
      </c>
    </row>
    <row r="119" spans="1:14" s="116" customFormat="1" ht="31.5">
      <c r="A119" s="136">
        <f>IF(D119="","",SUBTOTAL(3,D$7:D119))</f>
        <v>30</v>
      </c>
      <c r="B119" s="281" t="s">
        <v>227</v>
      </c>
      <c r="C119" s="281"/>
      <c r="D119" s="99" t="s">
        <v>43</v>
      </c>
      <c r="E119" s="106"/>
      <c r="F119" s="106"/>
      <c r="G119" s="106"/>
      <c r="H119" s="99"/>
      <c r="I119" s="99"/>
      <c r="J119" s="99"/>
      <c r="N119" s="142">
        <f t="shared" si="2"/>
        <v>0</v>
      </c>
    </row>
    <row r="120" spans="1:14" s="103" customFormat="1" ht="31.5">
      <c r="A120" s="136" t="str">
        <f>IF(D120="","",SUBTOTAL(3,D$7:D120))</f>
        <v/>
      </c>
      <c r="B120" s="102" t="s">
        <v>44</v>
      </c>
      <c r="C120" s="101" t="s">
        <v>10</v>
      </c>
      <c r="D120" s="101"/>
      <c r="E120" s="282">
        <v>836.54200000000003</v>
      </c>
      <c r="F120" s="282">
        <v>794.71400000000006</v>
      </c>
      <c r="G120" s="108">
        <v>795</v>
      </c>
      <c r="H120" s="137" t="s">
        <v>17</v>
      </c>
      <c r="I120" s="101" t="s">
        <v>228</v>
      </c>
      <c r="J120" s="101"/>
      <c r="N120" s="142">
        <f t="shared" si="2"/>
        <v>41.827999999999975</v>
      </c>
    </row>
    <row r="121" spans="1:14" s="103" customFormat="1" ht="31.5">
      <c r="A121" s="136" t="str">
        <f>IF(D121="","",SUBTOTAL(3,D$7:D121))</f>
        <v/>
      </c>
      <c r="B121" s="102" t="s">
        <v>14</v>
      </c>
      <c r="C121" s="137" t="s">
        <v>12</v>
      </c>
      <c r="D121" s="101"/>
      <c r="E121" s="108">
        <v>22</v>
      </c>
      <c r="F121" s="108">
        <v>22</v>
      </c>
      <c r="G121" s="108">
        <v>22</v>
      </c>
      <c r="H121" s="137" t="s">
        <v>17</v>
      </c>
      <c r="I121" s="101" t="s">
        <v>229</v>
      </c>
      <c r="J121" s="101"/>
      <c r="N121" s="142">
        <f t="shared" si="2"/>
        <v>0</v>
      </c>
    </row>
    <row r="122" spans="1:14" s="103" customFormat="1" ht="31.5">
      <c r="A122" s="136" t="str">
        <f>IF(D122="","",SUBTOTAL(3,D$7:D122))</f>
        <v/>
      </c>
      <c r="B122" s="102" t="s">
        <v>11</v>
      </c>
      <c r="C122" s="137" t="s">
        <v>12</v>
      </c>
      <c r="D122" s="101"/>
      <c r="E122" s="108">
        <f>22+47</f>
        <v>69</v>
      </c>
      <c r="F122" s="108">
        <v>69</v>
      </c>
      <c r="G122" s="108">
        <v>69</v>
      </c>
      <c r="H122" s="137" t="s">
        <v>17</v>
      </c>
      <c r="I122" s="101" t="s">
        <v>230</v>
      </c>
      <c r="J122" s="101"/>
      <c r="N122" s="142">
        <f t="shared" si="2"/>
        <v>0</v>
      </c>
    </row>
    <row r="123" spans="1:14" s="116" customFormat="1" ht="31.5">
      <c r="A123" s="136">
        <f>IF(D123="","",SUBTOTAL(3,D$7:D123))</f>
        <v>31</v>
      </c>
      <c r="B123" s="281" t="s">
        <v>231</v>
      </c>
      <c r="C123" s="281"/>
      <c r="D123" s="99" t="s">
        <v>43</v>
      </c>
      <c r="E123" s="106"/>
      <c r="F123" s="106"/>
      <c r="G123" s="106"/>
      <c r="H123" s="99"/>
      <c r="I123" s="99"/>
      <c r="J123" s="99"/>
      <c r="N123" s="142">
        <f t="shared" si="2"/>
        <v>0</v>
      </c>
    </row>
    <row r="124" spans="1:14" s="103" customFormat="1" ht="31.5">
      <c r="A124" s="136" t="str">
        <f>IF(D124="","",SUBTOTAL(3,D$7:D124))</f>
        <v/>
      </c>
      <c r="B124" s="102" t="s">
        <v>44</v>
      </c>
      <c r="C124" s="101" t="s">
        <v>10</v>
      </c>
      <c r="D124" s="101"/>
      <c r="E124" s="282">
        <v>343</v>
      </c>
      <c r="F124" s="282">
        <v>332</v>
      </c>
      <c r="G124" s="108">
        <v>332</v>
      </c>
      <c r="H124" s="137" t="s">
        <v>17</v>
      </c>
      <c r="I124" s="101" t="s">
        <v>232</v>
      </c>
      <c r="J124" s="101"/>
      <c r="N124" s="142">
        <f t="shared" si="2"/>
        <v>11</v>
      </c>
    </row>
    <row r="125" spans="1:14" s="103" customFormat="1" ht="31.5">
      <c r="A125" s="136" t="str">
        <f>IF(D125="","",SUBTOTAL(3,D$7:D125))</f>
        <v/>
      </c>
      <c r="B125" s="102" t="s">
        <v>14</v>
      </c>
      <c r="C125" s="137" t="s">
        <v>12</v>
      </c>
      <c r="D125" s="101"/>
      <c r="E125" s="108">
        <v>11</v>
      </c>
      <c r="F125" s="108">
        <v>11</v>
      </c>
      <c r="G125" s="108">
        <v>11</v>
      </c>
      <c r="H125" s="137" t="s">
        <v>17</v>
      </c>
      <c r="I125" s="101" t="s">
        <v>120</v>
      </c>
      <c r="J125" s="101"/>
      <c r="N125" s="142">
        <f t="shared" si="2"/>
        <v>0</v>
      </c>
    </row>
    <row r="126" spans="1:14" s="103" customFormat="1" ht="31.5">
      <c r="A126" s="136" t="str">
        <f>IF(D126="","",SUBTOTAL(3,D$7:D126))</f>
        <v/>
      </c>
      <c r="B126" s="102" t="s">
        <v>11</v>
      </c>
      <c r="C126" s="137" t="s">
        <v>12</v>
      </c>
      <c r="D126" s="101"/>
      <c r="E126" s="108">
        <f>22</f>
        <v>22</v>
      </c>
      <c r="F126" s="108">
        <v>22</v>
      </c>
      <c r="G126" s="108">
        <v>22</v>
      </c>
      <c r="H126" s="137" t="s">
        <v>17</v>
      </c>
      <c r="I126" s="101" t="s">
        <v>229</v>
      </c>
      <c r="J126" s="101"/>
      <c r="N126" s="142">
        <f t="shared" si="2"/>
        <v>0</v>
      </c>
    </row>
    <row r="127" spans="1:14" s="116" customFormat="1" ht="31.5">
      <c r="A127" s="136">
        <f>IF(D127="","",SUBTOTAL(3,D$7:D127))</f>
        <v>32</v>
      </c>
      <c r="B127" s="281" t="s">
        <v>233</v>
      </c>
      <c r="C127" s="281"/>
      <c r="D127" s="99" t="s">
        <v>234</v>
      </c>
      <c r="E127" s="106"/>
      <c r="F127" s="106"/>
      <c r="G127" s="106"/>
      <c r="H127" s="99"/>
      <c r="I127" s="99"/>
      <c r="J127" s="99"/>
      <c r="N127" s="142">
        <f t="shared" si="2"/>
        <v>0</v>
      </c>
    </row>
    <row r="128" spans="1:14" s="103" customFormat="1" ht="31.5">
      <c r="A128" s="136" t="str">
        <f>IF(D128="","",SUBTOTAL(3,D$7:D128))</f>
        <v/>
      </c>
      <c r="B128" s="102" t="s">
        <v>235</v>
      </c>
      <c r="C128" s="101" t="s">
        <v>10</v>
      </c>
      <c r="D128" s="101"/>
      <c r="E128" s="108">
        <v>3135</v>
      </c>
      <c r="F128" s="108">
        <v>3135</v>
      </c>
      <c r="G128" s="108">
        <v>3131</v>
      </c>
      <c r="H128" s="137" t="s">
        <v>112</v>
      </c>
      <c r="I128" s="101" t="s">
        <v>236</v>
      </c>
      <c r="J128" s="137" t="s">
        <v>63</v>
      </c>
      <c r="N128" s="142">
        <f t="shared" si="2"/>
        <v>0</v>
      </c>
    </row>
    <row r="129" spans="1:14" s="103" customFormat="1" ht="31.5">
      <c r="A129" s="136" t="str">
        <f>IF(D129="","",SUBTOTAL(3,D$7:D129))</f>
        <v/>
      </c>
      <c r="B129" s="102" t="s">
        <v>11</v>
      </c>
      <c r="C129" s="137" t="s">
        <v>12</v>
      </c>
      <c r="D129" s="101"/>
      <c r="E129" s="108">
        <v>135</v>
      </c>
      <c r="F129" s="108">
        <v>135</v>
      </c>
      <c r="G129" s="108">
        <v>125</v>
      </c>
      <c r="H129" s="137" t="s">
        <v>17</v>
      </c>
      <c r="I129" s="101" t="s">
        <v>237</v>
      </c>
      <c r="J129" s="101"/>
      <c r="N129" s="142">
        <f t="shared" si="2"/>
        <v>0</v>
      </c>
    </row>
    <row r="130" spans="1:14" s="103" customFormat="1" ht="31.5">
      <c r="A130" s="136" t="str">
        <f>IF(D130="","",SUBTOTAL(3,D$7:D130))</f>
        <v/>
      </c>
      <c r="B130" s="102" t="s">
        <v>13</v>
      </c>
      <c r="C130" s="137" t="s">
        <v>12</v>
      </c>
      <c r="D130" s="101"/>
      <c r="E130" s="108">
        <v>12</v>
      </c>
      <c r="F130" s="108">
        <v>12</v>
      </c>
      <c r="G130" s="108">
        <v>12</v>
      </c>
      <c r="H130" s="137" t="s">
        <v>17</v>
      </c>
      <c r="I130" s="101" t="s">
        <v>238</v>
      </c>
      <c r="J130" s="101"/>
      <c r="N130" s="142">
        <f t="shared" si="2"/>
        <v>0</v>
      </c>
    </row>
    <row r="131" spans="1:14" s="103" customFormat="1" ht="31.5">
      <c r="A131" s="136" t="str">
        <f>IF(D131="","",SUBTOTAL(3,D$7:D131))</f>
        <v/>
      </c>
      <c r="B131" s="102" t="s">
        <v>14</v>
      </c>
      <c r="C131" s="137" t="s">
        <v>12</v>
      </c>
      <c r="D131" s="101"/>
      <c r="E131" s="108">
        <v>80</v>
      </c>
      <c r="F131" s="108">
        <v>80</v>
      </c>
      <c r="G131" s="108">
        <v>80</v>
      </c>
      <c r="H131" s="137" t="s">
        <v>17</v>
      </c>
      <c r="I131" s="101" t="s">
        <v>239</v>
      </c>
      <c r="J131" s="101"/>
      <c r="N131" s="142">
        <f t="shared" si="2"/>
        <v>0</v>
      </c>
    </row>
    <row r="132" spans="1:14" s="116" customFormat="1" ht="31.5">
      <c r="A132" s="136">
        <f>IF(D132="","",SUBTOTAL(3,D$7:D132))</f>
        <v>33</v>
      </c>
      <c r="B132" s="281" t="s">
        <v>240</v>
      </c>
      <c r="C132" s="281"/>
      <c r="D132" s="99" t="s">
        <v>234</v>
      </c>
      <c r="E132" s="106"/>
      <c r="F132" s="106"/>
      <c r="G132" s="106"/>
      <c r="H132" s="99"/>
      <c r="I132" s="99"/>
      <c r="J132" s="99"/>
      <c r="N132" s="142">
        <f t="shared" si="2"/>
        <v>0</v>
      </c>
    </row>
    <row r="133" spans="1:14" s="103" customFormat="1" ht="31.5">
      <c r="A133" s="136" t="str">
        <f>IF(D133="","",SUBTOTAL(3,D$7:D133))</f>
        <v/>
      </c>
      <c r="B133" s="102" t="s">
        <v>241</v>
      </c>
      <c r="C133" s="101" t="s">
        <v>10</v>
      </c>
      <c r="D133" s="101"/>
      <c r="E133" s="108">
        <v>991</v>
      </c>
      <c r="F133" s="108">
        <v>946</v>
      </c>
      <c r="G133" s="108">
        <v>946</v>
      </c>
      <c r="H133" s="137" t="s">
        <v>17</v>
      </c>
      <c r="I133" s="101" t="s">
        <v>129</v>
      </c>
      <c r="J133" s="101"/>
      <c r="N133" s="142">
        <f t="shared" si="2"/>
        <v>45</v>
      </c>
    </row>
    <row r="134" spans="1:14" s="103" customFormat="1" ht="31.5">
      <c r="A134" s="136" t="str">
        <f>IF(D134="","",SUBTOTAL(3,D$7:D134))</f>
        <v/>
      </c>
      <c r="B134" s="102" t="s">
        <v>11</v>
      </c>
      <c r="C134" s="137" t="s">
        <v>12</v>
      </c>
      <c r="D134" s="101"/>
      <c r="E134" s="108">
        <v>89</v>
      </c>
      <c r="F134" s="108">
        <v>83</v>
      </c>
      <c r="G134" s="108">
        <v>83</v>
      </c>
      <c r="H134" s="137" t="s">
        <v>17</v>
      </c>
      <c r="I134" s="101" t="s">
        <v>130</v>
      </c>
      <c r="J134" s="101"/>
      <c r="N134" s="142">
        <f t="shared" si="2"/>
        <v>6</v>
      </c>
    </row>
    <row r="135" spans="1:14" s="103" customFormat="1" ht="31.5">
      <c r="A135" s="136" t="str">
        <f>IF(D135="","",SUBTOTAL(3,D$7:D135))</f>
        <v/>
      </c>
      <c r="B135" s="102" t="s">
        <v>14</v>
      </c>
      <c r="C135" s="137" t="s">
        <v>12</v>
      </c>
      <c r="D135" s="101"/>
      <c r="E135" s="108">
        <v>31</v>
      </c>
      <c r="F135" s="108">
        <v>31</v>
      </c>
      <c r="G135" s="108">
        <v>31</v>
      </c>
      <c r="H135" s="137" t="s">
        <v>17</v>
      </c>
      <c r="I135" s="101" t="s">
        <v>130</v>
      </c>
      <c r="J135" s="101"/>
      <c r="N135" s="142">
        <f t="shared" si="2"/>
        <v>0</v>
      </c>
    </row>
    <row r="136" spans="1:14" s="116" customFormat="1" ht="47.25">
      <c r="A136" s="136">
        <f>IF(D136="","",SUBTOTAL(3,D$7:D136))</f>
        <v>34</v>
      </c>
      <c r="B136" s="281" t="s">
        <v>242</v>
      </c>
      <c r="C136" s="281"/>
      <c r="D136" s="99" t="s">
        <v>234</v>
      </c>
      <c r="E136" s="106"/>
      <c r="F136" s="106"/>
      <c r="G136" s="106"/>
      <c r="H136" s="99"/>
      <c r="I136" s="99"/>
      <c r="J136" s="99"/>
      <c r="N136" s="142">
        <f t="shared" si="2"/>
        <v>0</v>
      </c>
    </row>
    <row r="137" spans="1:14" s="103" customFormat="1" ht="47.25">
      <c r="A137" s="136" t="str">
        <f>IF(D137="","",SUBTOTAL(3,D$7:D137))</f>
        <v/>
      </c>
      <c r="B137" s="102" t="s">
        <v>243</v>
      </c>
      <c r="C137" s="101" t="s">
        <v>10</v>
      </c>
      <c r="D137" s="101"/>
      <c r="E137" s="108">
        <v>1340</v>
      </c>
      <c r="F137" s="108">
        <v>1340</v>
      </c>
      <c r="G137" s="108">
        <v>1336</v>
      </c>
      <c r="H137" s="137" t="s">
        <v>112</v>
      </c>
      <c r="I137" s="101" t="s">
        <v>122</v>
      </c>
      <c r="J137" s="137" t="s">
        <v>63</v>
      </c>
      <c r="N137" s="142">
        <f t="shared" ref="N137:N200" si="3">+E137-F137</f>
        <v>0</v>
      </c>
    </row>
    <row r="138" spans="1:14" s="103" customFormat="1" ht="31.5">
      <c r="A138" s="136" t="str">
        <f>IF(D138="","",SUBTOTAL(3,D$7:D138))</f>
        <v/>
      </c>
      <c r="B138" s="102" t="s">
        <v>11</v>
      </c>
      <c r="C138" s="137" t="s">
        <v>12</v>
      </c>
      <c r="D138" s="101"/>
      <c r="E138" s="108">
        <v>103</v>
      </c>
      <c r="F138" s="108">
        <v>96</v>
      </c>
      <c r="G138" s="108">
        <v>96</v>
      </c>
      <c r="H138" s="137" t="s">
        <v>17</v>
      </c>
      <c r="I138" s="101" t="s">
        <v>130</v>
      </c>
      <c r="J138" s="101"/>
      <c r="N138" s="142">
        <f t="shared" si="3"/>
        <v>7</v>
      </c>
    </row>
    <row r="139" spans="1:14" s="103" customFormat="1" ht="31.5">
      <c r="A139" s="136" t="str">
        <f>IF(D139="","",SUBTOTAL(3,D$7:D139))</f>
        <v/>
      </c>
      <c r="B139" s="102" t="s">
        <v>13</v>
      </c>
      <c r="C139" s="137" t="s">
        <v>12</v>
      </c>
      <c r="D139" s="101"/>
      <c r="E139" s="108">
        <v>4</v>
      </c>
      <c r="F139" s="108">
        <v>4</v>
      </c>
      <c r="G139" s="108">
        <v>4</v>
      </c>
      <c r="H139" s="137" t="s">
        <v>17</v>
      </c>
      <c r="I139" s="101" t="s">
        <v>238</v>
      </c>
      <c r="J139" s="101"/>
      <c r="N139" s="142">
        <f t="shared" si="3"/>
        <v>0</v>
      </c>
    </row>
    <row r="140" spans="1:14" s="103" customFormat="1" ht="31.5">
      <c r="A140" s="136" t="str">
        <f>IF(D140="","",SUBTOTAL(3,D$7:D140))</f>
        <v/>
      </c>
      <c r="B140" s="102" t="s">
        <v>14</v>
      </c>
      <c r="C140" s="137" t="s">
        <v>12</v>
      </c>
      <c r="D140" s="101"/>
      <c r="E140" s="108">
        <v>42</v>
      </c>
      <c r="F140" s="108">
        <v>42</v>
      </c>
      <c r="G140" s="108">
        <v>42</v>
      </c>
      <c r="H140" s="137" t="s">
        <v>17</v>
      </c>
      <c r="I140" s="101" t="s">
        <v>237</v>
      </c>
      <c r="J140" s="101"/>
      <c r="N140" s="142">
        <f t="shared" si="3"/>
        <v>0</v>
      </c>
    </row>
    <row r="141" spans="1:14" s="116" customFormat="1" ht="31.5">
      <c r="A141" s="136">
        <f>IF(D141="","",SUBTOTAL(3,D$7:D141))</f>
        <v>35</v>
      </c>
      <c r="B141" s="281" t="s">
        <v>244</v>
      </c>
      <c r="C141" s="281"/>
      <c r="D141" s="99" t="s">
        <v>234</v>
      </c>
      <c r="E141" s="106"/>
      <c r="F141" s="106"/>
      <c r="G141" s="106"/>
      <c r="H141" s="99"/>
      <c r="I141" s="99"/>
      <c r="J141" s="99"/>
      <c r="N141" s="142">
        <f t="shared" si="3"/>
        <v>0</v>
      </c>
    </row>
    <row r="142" spans="1:14" s="103" customFormat="1" ht="31.5">
      <c r="A142" s="136" t="str">
        <f>IF(D142="","",SUBTOTAL(3,D$7:D142))</f>
        <v/>
      </c>
      <c r="B142" s="102" t="s">
        <v>245</v>
      </c>
      <c r="C142" s="101" t="s">
        <v>10</v>
      </c>
      <c r="D142" s="101"/>
      <c r="E142" s="108">
        <v>1191</v>
      </c>
      <c r="F142" s="108">
        <v>1191</v>
      </c>
      <c r="G142" s="108">
        <v>1186</v>
      </c>
      <c r="H142" s="137" t="s">
        <v>112</v>
      </c>
      <c r="I142" s="101" t="s">
        <v>115</v>
      </c>
      <c r="J142" s="137" t="s">
        <v>63</v>
      </c>
      <c r="N142" s="142">
        <f t="shared" si="3"/>
        <v>0</v>
      </c>
    </row>
    <row r="143" spans="1:14" s="103" customFormat="1" ht="31.5">
      <c r="A143" s="136" t="str">
        <f>IF(D143="","",SUBTOTAL(3,D$7:D143))</f>
        <v/>
      </c>
      <c r="B143" s="102" t="s">
        <v>11</v>
      </c>
      <c r="C143" s="137" t="s">
        <v>12</v>
      </c>
      <c r="D143" s="101"/>
      <c r="E143" s="108">
        <v>78</v>
      </c>
      <c r="F143" s="108">
        <v>72</v>
      </c>
      <c r="G143" s="108">
        <v>72</v>
      </c>
      <c r="H143" s="137" t="s">
        <v>17</v>
      </c>
      <c r="I143" s="101" t="s">
        <v>237</v>
      </c>
      <c r="J143" s="101"/>
      <c r="N143" s="142">
        <f t="shared" si="3"/>
        <v>6</v>
      </c>
    </row>
    <row r="144" spans="1:14" s="103" customFormat="1" ht="31.5">
      <c r="A144" s="136" t="str">
        <f>IF(D144="","",SUBTOTAL(3,D$7:D144))</f>
        <v/>
      </c>
      <c r="B144" s="102" t="s">
        <v>13</v>
      </c>
      <c r="C144" s="137" t="s">
        <v>12</v>
      </c>
      <c r="D144" s="101"/>
      <c r="E144" s="108">
        <v>5</v>
      </c>
      <c r="F144" s="108">
        <v>5</v>
      </c>
      <c r="G144" s="108">
        <v>5</v>
      </c>
      <c r="H144" s="137" t="s">
        <v>17</v>
      </c>
      <c r="I144" s="101" t="s">
        <v>238</v>
      </c>
      <c r="J144" s="101"/>
      <c r="N144" s="142">
        <f t="shared" si="3"/>
        <v>0</v>
      </c>
    </row>
    <row r="145" spans="1:14" s="103" customFormat="1" ht="31.5">
      <c r="A145" s="136" t="str">
        <f>IF(D145="","",SUBTOTAL(3,D$7:D145))</f>
        <v/>
      </c>
      <c r="B145" s="102" t="s">
        <v>14</v>
      </c>
      <c r="C145" s="137" t="s">
        <v>12</v>
      </c>
      <c r="D145" s="101"/>
      <c r="E145" s="108">
        <v>39</v>
      </c>
      <c r="F145" s="108">
        <v>39</v>
      </c>
      <c r="G145" s="108">
        <v>39</v>
      </c>
      <c r="H145" s="137" t="s">
        <v>17</v>
      </c>
      <c r="I145" s="101" t="s">
        <v>130</v>
      </c>
      <c r="J145" s="101"/>
      <c r="N145" s="142">
        <f t="shared" si="3"/>
        <v>0</v>
      </c>
    </row>
    <row r="146" spans="1:14" s="116" customFormat="1" ht="47.25">
      <c r="A146" s="136">
        <f>IF(D146="","",SUBTOTAL(3,D$7:D146))</f>
        <v>36</v>
      </c>
      <c r="B146" s="268" t="s">
        <v>246</v>
      </c>
      <c r="C146" s="268"/>
      <c r="D146" s="99" t="s">
        <v>247</v>
      </c>
      <c r="E146" s="106"/>
      <c r="F146" s="106"/>
      <c r="G146" s="106"/>
      <c r="H146" s="99"/>
      <c r="I146" s="99"/>
      <c r="J146" s="99"/>
      <c r="N146" s="142">
        <f t="shared" si="3"/>
        <v>0</v>
      </c>
    </row>
    <row r="147" spans="1:14" s="103" customFormat="1" ht="47.25">
      <c r="A147" s="136" t="str">
        <f>IF(D147="","",SUBTOTAL(3,D$7:D147))</f>
        <v/>
      </c>
      <c r="B147" s="138" t="s">
        <v>22</v>
      </c>
      <c r="C147" s="101" t="s">
        <v>10</v>
      </c>
      <c r="D147" s="137"/>
      <c r="E147" s="150">
        <v>3790</v>
      </c>
      <c r="F147" s="150">
        <v>3790</v>
      </c>
      <c r="G147" s="150">
        <v>3710</v>
      </c>
      <c r="H147" s="137" t="s">
        <v>112</v>
      </c>
      <c r="I147" s="137" t="s">
        <v>248</v>
      </c>
      <c r="J147" s="137" t="s">
        <v>63</v>
      </c>
      <c r="N147" s="142">
        <f t="shared" si="3"/>
        <v>0</v>
      </c>
    </row>
    <row r="148" spans="1:14" s="103" customFormat="1" ht="31.5">
      <c r="A148" s="136" t="str">
        <f>IF(D148="","",SUBTOTAL(3,D$7:D148))</f>
        <v/>
      </c>
      <c r="B148" s="138" t="s">
        <v>30</v>
      </c>
      <c r="C148" s="137" t="s">
        <v>12</v>
      </c>
      <c r="D148" s="137"/>
      <c r="E148" s="150">
        <v>119</v>
      </c>
      <c r="F148" s="150">
        <v>113</v>
      </c>
      <c r="G148" s="150">
        <v>113</v>
      </c>
      <c r="H148" s="137" t="s">
        <v>17</v>
      </c>
      <c r="I148" s="137" t="s">
        <v>249</v>
      </c>
      <c r="J148" s="101"/>
      <c r="N148" s="142">
        <f t="shared" si="3"/>
        <v>6</v>
      </c>
    </row>
    <row r="149" spans="1:14" s="103" customFormat="1" ht="31.5">
      <c r="A149" s="136" t="str">
        <f>IF(D149="","",SUBTOTAL(3,D$7:D149))</f>
        <v/>
      </c>
      <c r="B149" s="138" t="s">
        <v>250</v>
      </c>
      <c r="C149" s="137" t="s">
        <v>12</v>
      </c>
      <c r="D149" s="137"/>
      <c r="E149" s="150">
        <v>13</v>
      </c>
      <c r="F149" s="150">
        <v>13</v>
      </c>
      <c r="G149" s="150">
        <v>13</v>
      </c>
      <c r="H149" s="137" t="s">
        <v>17</v>
      </c>
      <c r="I149" s="269" t="s">
        <v>251</v>
      </c>
      <c r="J149" s="101"/>
      <c r="N149" s="142">
        <f t="shared" si="3"/>
        <v>0</v>
      </c>
    </row>
    <row r="150" spans="1:14" s="103" customFormat="1" ht="31.5">
      <c r="A150" s="136" t="str">
        <f>IF(D150="","",SUBTOTAL(3,D$7:D150))</f>
        <v/>
      </c>
      <c r="B150" s="138" t="s">
        <v>252</v>
      </c>
      <c r="C150" s="137" t="s">
        <v>15</v>
      </c>
      <c r="D150" s="137"/>
      <c r="E150" s="150">
        <v>111</v>
      </c>
      <c r="F150" s="150">
        <v>111</v>
      </c>
      <c r="G150" s="150">
        <v>111</v>
      </c>
      <c r="H150" s="137" t="s">
        <v>17</v>
      </c>
      <c r="I150" s="269" t="s">
        <v>251</v>
      </c>
      <c r="J150" s="101"/>
      <c r="N150" s="142">
        <f t="shared" si="3"/>
        <v>0</v>
      </c>
    </row>
    <row r="151" spans="1:14" s="116" customFormat="1" ht="47.25">
      <c r="A151" s="136">
        <f>IF(D151="","",SUBTOTAL(3,D$7:D151))</f>
        <v>37</v>
      </c>
      <c r="B151" s="268" t="s">
        <v>253</v>
      </c>
      <c r="C151" s="268"/>
      <c r="D151" s="99" t="s">
        <v>247</v>
      </c>
      <c r="E151" s="106"/>
      <c r="F151" s="106"/>
      <c r="G151" s="106"/>
      <c r="H151" s="99"/>
      <c r="I151" s="99"/>
      <c r="J151" s="99"/>
      <c r="N151" s="142">
        <f t="shared" si="3"/>
        <v>0</v>
      </c>
    </row>
    <row r="152" spans="1:14" s="116" customFormat="1" ht="47.25">
      <c r="A152" s="136" t="str">
        <f>IF(D152="","",SUBTOTAL(3,D$7:D152))</f>
        <v/>
      </c>
      <c r="B152" s="102" t="s">
        <v>133</v>
      </c>
      <c r="C152" s="101" t="s">
        <v>10</v>
      </c>
      <c r="D152" s="137"/>
      <c r="E152" s="283">
        <v>1692</v>
      </c>
      <c r="F152" s="283">
        <v>1692</v>
      </c>
      <c r="G152" s="283">
        <v>1685</v>
      </c>
      <c r="H152" s="137" t="s">
        <v>112</v>
      </c>
      <c r="I152" s="284" t="s">
        <v>134</v>
      </c>
      <c r="J152" s="137" t="s">
        <v>63</v>
      </c>
      <c r="N152" s="142">
        <f t="shared" si="3"/>
        <v>0</v>
      </c>
    </row>
    <row r="153" spans="1:14" s="116" customFormat="1" ht="31.5">
      <c r="A153" s="136" t="str">
        <f>IF(D153="","",SUBTOTAL(3,D$7:D153))</f>
        <v/>
      </c>
      <c r="B153" s="102" t="s">
        <v>11</v>
      </c>
      <c r="C153" s="137" t="s">
        <v>12</v>
      </c>
      <c r="D153" s="137"/>
      <c r="E153" s="283">
        <v>155</v>
      </c>
      <c r="F153" s="283">
        <v>144</v>
      </c>
      <c r="G153" s="283">
        <v>144</v>
      </c>
      <c r="H153" s="137" t="s">
        <v>17</v>
      </c>
      <c r="I153" s="101" t="s">
        <v>135</v>
      </c>
      <c r="J153" s="101"/>
      <c r="N153" s="142">
        <f t="shared" si="3"/>
        <v>11</v>
      </c>
    </row>
    <row r="154" spans="1:14" s="116" customFormat="1" ht="47.25">
      <c r="A154" s="136" t="str">
        <f>IF(D154="","",SUBTOTAL(3,D$7:D154))</f>
        <v/>
      </c>
      <c r="B154" s="102" t="s">
        <v>13</v>
      </c>
      <c r="C154" s="137" t="s">
        <v>12</v>
      </c>
      <c r="D154" s="137"/>
      <c r="E154" s="283">
        <v>6</v>
      </c>
      <c r="F154" s="283">
        <v>6</v>
      </c>
      <c r="G154" s="283">
        <v>6</v>
      </c>
      <c r="H154" s="137" t="s">
        <v>17</v>
      </c>
      <c r="I154" s="101" t="s">
        <v>136</v>
      </c>
      <c r="J154" s="101"/>
      <c r="N154" s="142">
        <f t="shared" si="3"/>
        <v>0</v>
      </c>
    </row>
    <row r="155" spans="1:14" s="116" customFormat="1" ht="31.5">
      <c r="A155" s="136" t="str">
        <f>IF(D155="","",SUBTOTAL(3,D$7:D155))</f>
        <v/>
      </c>
      <c r="B155" s="102" t="s">
        <v>14</v>
      </c>
      <c r="C155" s="137" t="s">
        <v>12</v>
      </c>
      <c r="D155" s="137"/>
      <c r="E155" s="283">
        <v>54</v>
      </c>
      <c r="F155" s="283">
        <v>54</v>
      </c>
      <c r="G155" s="283">
        <v>54</v>
      </c>
      <c r="H155" s="137" t="s">
        <v>17</v>
      </c>
      <c r="I155" s="101" t="s">
        <v>137</v>
      </c>
      <c r="J155" s="101"/>
      <c r="N155" s="142">
        <f t="shared" si="3"/>
        <v>0</v>
      </c>
    </row>
    <row r="156" spans="1:14" s="116" customFormat="1" ht="47.25">
      <c r="A156" s="136">
        <f>IF(D156="","",SUBTOTAL(3,D$7:D156))</f>
        <v>38</v>
      </c>
      <c r="B156" s="268" t="s">
        <v>254</v>
      </c>
      <c r="C156" s="268"/>
      <c r="D156" s="136" t="s">
        <v>132</v>
      </c>
      <c r="E156" s="106"/>
      <c r="F156" s="106"/>
      <c r="G156" s="106"/>
      <c r="H156" s="99"/>
      <c r="I156" s="99"/>
      <c r="J156" s="101"/>
      <c r="N156" s="142">
        <f t="shared" si="3"/>
        <v>0</v>
      </c>
    </row>
    <row r="157" spans="1:14" s="116" customFormat="1" ht="47.25">
      <c r="A157" s="136" t="str">
        <f>IF(D157="","",SUBTOTAL(3,D$7:D157))</f>
        <v/>
      </c>
      <c r="B157" s="138" t="s">
        <v>255</v>
      </c>
      <c r="C157" s="101" t="s">
        <v>10</v>
      </c>
      <c r="D157" s="137"/>
      <c r="E157" s="108">
        <v>2487</v>
      </c>
      <c r="F157" s="108">
        <v>2487</v>
      </c>
      <c r="G157" s="108">
        <v>2499</v>
      </c>
      <c r="H157" s="137" t="s">
        <v>112</v>
      </c>
      <c r="I157" s="101" t="s">
        <v>256</v>
      </c>
      <c r="J157" s="137" t="s">
        <v>63</v>
      </c>
      <c r="N157" s="142">
        <f t="shared" si="3"/>
        <v>0</v>
      </c>
    </row>
    <row r="158" spans="1:14" s="116" customFormat="1" ht="31.5">
      <c r="A158" s="136" t="str">
        <f>IF(D158="","",SUBTOTAL(3,D$7:D158))</f>
        <v/>
      </c>
      <c r="B158" s="138" t="s">
        <v>257</v>
      </c>
      <c r="C158" s="137" t="s">
        <v>12</v>
      </c>
      <c r="D158" s="137"/>
      <c r="E158" s="108">
        <v>86</v>
      </c>
      <c r="F158" s="108">
        <v>82</v>
      </c>
      <c r="G158" s="108">
        <v>82</v>
      </c>
      <c r="H158" s="137" t="s">
        <v>17</v>
      </c>
      <c r="I158" s="101" t="s">
        <v>258</v>
      </c>
      <c r="J158" s="101"/>
      <c r="N158" s="142">
        <f t="shared" si="3"/>
        <v>4</v>
      </c>
    </row>
    <row r="159" spans="1:14" s="116" customFormat="1" ht="31.5">
      <c r="A159" s="136" t="str">
        <f>IF(D159="","",SUBTOTAL(3,D$7:D159))</f>
        <v/>
      </c>
      <c r="B159" s="138" t="s">
        <v>259</v>
      </c>
      <c r="C159" s="137" t="s">
        <v>12</v>
      </c>
      <c r="D159" s="137"/>
      <c r="E159" s="108">
        <v>11</v>
      </c>
      <c r="F159" s="108">
        <v>11</v>
      </c>
      <c r="G159" s="108">
        <v>11</v>
      </c>
      <c r="H159" s="137" t="s">
        <v>17</v>
      </c>
      <c r="I159" s="284" t="s">
        <v>260</v>
      </c>
      <c r="J159" s="101"/>
      <c r="N159" s="142">
        <f t="shared" si="3"/>
        <v>0</v>
      </c>
    </row>
    <row r="160" spans="1:14" s="103" customFormat="1" ht="31.5">
      <c r="A160" s="136" t="str">
        <f>IF(D160="","",SUBTOTAL(3,D$7:D160))</f>
        <v/>
      </c>
      <c r="B160" s="138" t="s">
        <v>261</v>
      </c>
      <c r="C160" s="137" t="s">
        <v>15</v>
      </c>
      <c r="D160" s="137"/>
      <c r="E160" s="108">
        <v>82</v>
      </c>
      <c r="F160" s="108">
        <v>82</v>
      </c>
      <c r="G160" s="108">
        <v>82</v>
      </c>
      <c r="H160" s="137" t="s">
        <v>17</v>
      </c>
      <c r="I160" s="101" t="s">
        <v>262</v>
      </c>
      <c r="J160" s="101"/>
      <c r="N160" s="142">
        <f t="shared" si="3"/>
        <v>0</v>
      </c>
    </row>
    <row r="161" spans="1:14" s="116" customFormat="1" ht="31.5">
      <c r="A161" s="136">
        <f>IF(D161="","",SUBTOTAL(3,D$7:D161))</f>
        <v>39</v>
      </c>
      <c r="B161" s="100" t="s">
        <v>263</v>
      </c>
      <c r="C161" s="99"/>
      <c r="D161" s="99" t="s">
        <v>138</v>
      </c>
      <c r="E161" s="106"/>
      <c r="F161" s="106"/>
      <c r="G161" s="106"/>
      <c r="H161" s="99"/>
      <c r="I161" s="99"/>
      <c r="J161" s="99"/>
      <c r="N161" s="142">
        <f t="shared" si="3"/>
        <v>0</v>
      </c>
    </row>
    <row r="162" spans="1:14" s="103" customFormat="1" ht="31.5">
      <c r="A162" s="136" t="str">
        <f>IF(D162="","",SUBTOTAL(3,D$7:D162))</f>
        <v/>
      </c>
      <c r="B162" s="102" t="s">
        <v>121</v>
      </c>
      <c r="C162" s="101" t="s">
        <v>10</v>
      </c>
      <c r="D162" s="101"/>
      <c r="E162" s="108">
        <v>2587</v>
      </c>
      <c r="F162" s="108">
        <v>2587</v>
      </c>
      <c r="G162" s="108">
        <v>2586</v>
      </c>
      <c r="H162" s="137" t="s">
        <v>112</v>
      </c>
      <c r="I162" s="101" t="s">
        <v>264</v>
      </c>
      <c r="J162" s="137" t="s">
        <v>63</v>
      </c>
      <c r="N162" s="142">
        <f t="shared" si="3"/>
        <v>0</v>
      </c>
    </row>
    <row r="163" spans="1:14" s="103" customFormat="1" ht="31.5">
      <c r="A163" s="136" t="str">
        <f>IF(D163="","",SUBTOTAL(3,D$7:D163))</f>
        <v/>
      </c>
      <c r="B163" s="102" t="s">
        <v>11</v>
      </c>
      <c r="C163" s="137" t="s">
        <v>12</v>
      </c>
      <c r="D163" s="101"/>
      <c r="E163" s="108">
        <v>140</v>
      </c>
      <c r="F163" s="108">
        <v>130</v>
      </c>
      <c r="G163" s="108">
        <v>130</v>
      </c>
      <c r="H163" s="137" t="s">
        <v>17</v>
      </c>
      <c r="I163" s="101" t="s">
        <v>265</v>
      </c>
      <c r="J163" s="101"/>
      <c r="N163" s="142">
        <f t="shared" si="3"/>
        <v>10</v>
      </c>
    </row>
    <row r="164" spans="1:14" s="103" customFormat="1" ht="31.5">
      <c r="A164" s="136" t="str">
        <f>IF(D164="","",SUBTOTAL(3,D$7:D164))</f>
        <v/>
      </c>
      <c r="B164" s="102" t="s">
        <v>13</v>
      </c>
      <c r="C164" s="137" t="s">
        <v>12</v>
      </c>
      <c r="D164" s="101"/>
      <c r="E164" s="108">
        <v>10</v>
      </c>
      <c r="F164" s="108">
        <v>10</v>
      </c>
      <c r="G164" s="108">
        <v>10</v>
      </c>
      <c r="H164" s="137" t="s">
        <v>17</v>
      </c>
      <c r="I164" s="101" t="s">
        <v>266</v>
      </c>
      <c r="J164" s="101"/>
      <c r="N164" s="142">
        <f t="shared" si="3"/>
        <v>0</v>
      </c>
    </row>
    <row r="165" spans="1:14" s="103" customFormat="1" ht="31.5">
      <c r="A165" s="136" t="str">
        <f>IF(D165="","",SUBTOTAL(3,D$7:D165))</f>
        <v/>
      </c>
      <c r="B165" s="102" t="s">
        <v>14</v>
      </c>
      <c r="C165" s="137" t="s">
        <v>12</v>
      </c>
      <c r="D165" s="101"/>
      <c r="E165" s="108">
        <v>66</v>
      </c>
      <c r="F165" s="108">
        <v>66</v>
      </c>
      <c r="G165" s="108">
        <v>66</v>
      </c>
      <c r="H165" s="137" t="s">
        <v>17</v>
      </c>
      <c r="I165" s="101" t="s">
        <v>267</v>
      </c>
      <c r="J165" s="101"/>
      <c r="N165" s="142">
        <f t="shared" si="3"/>
        <v>0</v>
      </c>
    </row>
    <row r="166" spans="1:14" s="103" customFormat="1" ht="31.5">
      <c r="A166" s="136">
        <f>IF(D166="","",SUBTOTAL(3,D$7:D166))</f>
        <v>40</v>
      </c>
      <c r="B166" s="100" t="s">
        <v>268</v>
      </c>
      <c r="C166" s="99"/>
      <c r="D166" s="99" t="s">
        <v>138</v>
      </c>
      <c r="E166" s="108"/>
      <c r="F166" s="108"/>
      <c r="G166" s="108"/>
      <c r="H166" s="101"/>
      <c r="I166" s="101"/>
      <c r="J166" s="101"/>
      <c r="N166" s="142">
        <f t="shared" si="3"/>
        <v>0</v>
      </c>
    </row>
    <row r="167" spans="1:14" s="103" customFormat="1" ht="47.25">
      <c r="A167" s="136" t="str">
        <f>IF(D167="","",SUBTOTAL(3,D$7:D167))</f>
        <v/>
      </c>
      <c r="B167" s="102" t="s">
        <v>121</v>
      </c>
      <c r="C167" s="101" t="s">
        <v>10</v>
      </c>
      <c r="D167" s="101"/>
      <c r="E167" s="108">
        <v>4409</v>
      </c>
      <c r="F167" s="108">
        <v>4409</v>
      </c>
      <c r="G167" s="108">
        <v>4398</v>
      </c>
      <c r="H167" s="137" t="s">
        <v>112</v>
      </c>
      <c r="I167" s="101" t="s">
        <v>269</v>
      </c>
      <c r="J167" s="137" t="s">
        <v>63</v>
      </c>
      <c r="N167" s="142">
        <f t="shared" si="3"/>
        <v>0</v>
      </c>
    </row>
    <row r="168" spans="1:14" s="103" customFormat="1" ht="47.25">
      <c r="A168" s="136" t="str">
        <f>IF(D168="","",SUBTOTAL(3,D$7:D168))</f>
        <v/>
      </c>
      <c r="B168" s="102" t="s">
        <v>11</v>
      </c>
      <c r="C168" s="137" t="s">
        <v>12</v>
      </c>
      <c r="D168" s="101"/>
      <c r="E168" s="108">
        <v>192</v>
      </c>
      <c r="F168" s="108">
        <v>179</v>
      </c>
      <c r="G168" s="108">
        <v>179</v>
      </c>
      <c r="H168" s="137" t="s">
        <v>17</v>
      </c>
      <c r="I168" s="101" t="s">
        <v>270</v>
      </c>
      <c r="J168" s="101"/>
      <c r="N168" s="142">
        <f t="shared" si="3"/>
        <v>13</v>
      </c>
    </row>
    <row r="169" spans="1:14" s="103" customFormat="1" ht="47.25">
      <c r="A169" s="136" t="str">
        <f>IF(D169="","",SUBTOTAL(3,D$7:D169))</f>
        <v/>
      </c>
      <c r="B169" s="102" t="s">
        <v>13</v>
      </c>
      <c r="C169" s="137" t="s">
        <v>12</v>
      </c>
      <c r="D169" s="101"/>
      <c r="E169" s="108">
        <v>17</v>
      </c>
      <c r="F169" s="108">
        <v>17</v>
      </c>
      <c r="G169" s="108">
        <v>17</v>
      </c>
      <c r="H169" s="137" t="s">
        <v>17</v>
      </c>
      <c r="I169" s="101" t="s">
        <v>271</v>
      </c>
      <c r="J169" s="101"/>
      <c r="N169" s="142">
        <f t="shared" si="3"/>
        <v>0</v>
      </c>
    </row>
    <row r="170" spans="1:14" s="103" customFormat="1">
      <c r="A170" s="136" t="str">
        <f>IF(D170="","",SUBTOTAL(3,D$7:D170))</f>
        <v/>
      </c>
      <c r="B170" s="102" t="s">
        <v>14</v>
      </c>
      <c r="C170" s="137" t="s">
        <v>12</v>
      </c>
      <c r="D170" s="101"/>
      <c r="E170" s="108">
        <v>99</v>
      </c>
      <c r="F170" s="108">
        <v>99</v>
      </c>
      <c r="G170" s="108">
        <v>99</v>
      </c>
      <c r="H170" s="137" t="s">
        <v>17</v>
      </c>
      <c r="I170" s="101" t="s">
        <v>272</v>
      </c>
      <c r="J170" s="101"/>
      <c r="N170" s="142">
        <f t="shared" si="3"/>
        <v>0</v>
      </c>
    </row>
    <row r="171" spans="1:14" s="103" customFormat="1" ht="31.5">
      <c r="A171" s="136">
        <f>IF(D171="","",SUBTOTAL(3,D$7:D171))</f>
        <v>41</v>
      </c>
      <c r="B171" s="100" t="s">
        <v>273</v>
      </c>
      <c r="C171" s="99"/>
      <c r="D171" s="99" t="s">
        <v>138</v>
      </c>
      <c r="E171" s="108"/>
      <c r="F171" s="108"/>
      <c r="G171" s="108"/>
      <c r="H171" s="101"/>
      <c r="I171" s="101"/>
      <c r="J171" s="101"/>
      <c r="N171" s="142">
        <f t="shared" si="3"/>
        <v>0</v>
      </c>
    </row>
    <row r="172" spans="1:14" s="103" customFormat="1" ht="31.5">
      <c r="A172" s="136" t="str">
        <f>IF(D172="","",SUBTOTAL(3,D$7:D172))</f>
        <v/>
      </c>
      <c r="B172" s="102" t="s">
        <v>121</v>
      </c>
      <c r="C172" s="101" t="s">
        <v>10</v>
      </c>
      <c r="D172" s="101"/>
      <c r="E172" s="108">
        <v>2112</v>
      </c>
      <c r="F172" s="108">
        <v>2112</v>
      </c>
      <c r="G172" s="108">
        <v>2112</v>
      </c>
      <c r="H172" s="137" t="s">
        <v>112</v>
      </c>
      <c r="I172" s="101" t="s">
        <v>274</v>
      </c>
      <c r="J172" s="137" t="s">
        <v>63</v>
      </c>
      <c r="N172" s="142">
        <f t="shared" si="3"/>
        <v>0</v>
      </c>
    </row>
    <row r="173" spans="1:14" s="103" customFormat="1" ht="31.5">
      <c r="A173" s="136" t="str">
        <f>IF(D173="","",SUBTOTAL(3,D$7:D173))</f>
        <v/>
      </c>
      <c r="B173" s="102" t="s">
        <v>11</v>
      </c>
      <c r="C173" s="137" t="s">
        <v>12</v>
      </c>
      <c r="D173" s="101"/>
      <c r="E173" s="108">
        <v>165</v>
      </c>
      <c r="F173" s="108">
        <v>153</v>
      </c>
      <c r="G173" s="108">
        <v>153</v>
      </c>
      <c r="H173" s="137" t="s">
        <v>17</v>
      </c>
      <c r="I173" s="101" t="s">
        <v>267</v>
      </c>
      <c r="J173" s="101"/>
      <c r="N173" s="142">
        <f t="shared" si="3"/>
        <v>12</v>
      </c>
    </row>
    <row r="174" spans="1:14" s="103" customFormat="1" ht="31.5">
      <c r="A174" s="136" t="str">
        <f>IF(D174="","",SUBTOTAL(3,D$7:D174))</f>
        <v/>
      </c>
      <c r="B174" s="102" t="s">
        <v>13</v>
      </c>
      <c r="C174" s="137" t="s">
        <v>12</v>
      </c>
      <c r="D174" s="101"/>
      <c r="E174" s="108">
        <v>7</v>
      </c>
      <c r="F174" s="108">
        <v>7</v>
      </c>
      <c r="G174" s="108">
        <v>7</v>
      </c>
      <c r="H174" s="137" t="s">
        <v>17</v>
      </c>
      <c r="I174" s="101" t="s">
        <v>275</v>
      </c>
      <c r="J174" s="101"/>
      <c r="N174" s="142">
        <f t="shared" si="3"/>
        <v>0</v>
      </c>
    </row>
    <row r="175" spans="1:14" s="103" customFormat="1" ht="31.5">
      <c r="A175" s="136" t="str">
        <f>IF(D175="","",SUBTOTAL(3,D$7:D175))</f>
        <v/>
      </c>
      <c r="B175" s="102" t="s">
        <v>14</v>
      </c>
      <c r="C175" s="137" t="s">
        <v>12</v>
      </c>
      <c r="D175" s="101"/>
      <c r="E175" s="108">
        <v>55</v>
      </c>
      <c r="F175" s="108">
        <v>55</v>
      </c>
      <c r="G175" s="108">
        <v>55</v>
      </c>
      <c r="H175" s="137" t="s">
        <v>17</v>
      </c>
      <c r="I175" s="101" t="s">
        <v>276</v>
      </c>
      <c r="J175" s="101"/>
      <c r="N175" s="142">
        <f t="shared" si="3"/>
        <v>0</v>
      </c>
    </row>
    <row r="176" spans="1:14" s="103" customFormat="1" ht="31.5">
      <c r="A176" s="136">
        <f>IF(D176="","",SUBTOTAL(3,D$7:D176))</f>
        <v>42</v>
      </c>
      <c r="B176" s="100" t="s">
        <v>277</v>
      </c>
      <c r="C176" s="99"/>
      <c r="D176" s="99" t="s">
        <v>138</v>
      </c>
      <c r="E176" s="108"/>
      <c r="F176" s="108"/>
      <c r="G176" s="108"/>
      <c r="H176" s="101"/>
      <c r="I176" s="101"/>
      <c r="J176" s="101"/>
      <c r="N176" s="142">
        <f t="shared" si="3"/>
        <v>0</v>
      </c>
    </row>
    <row r="177" spans="1:14" s="103" customFormat="1" ht="31.5">
      <c r="A177" s="136" t="str">
        <f>IF(D177="","",SUBTOTAL(3,D$7:D177))</f>
        <v/>
      </c>
      <c r="B177" s="102" t="s">
        <v>121</v>
      </c>
      <c r="C177" s="101" t="s">
        <v>10</v>
      </c>
      <c r="D177" s="101"/>
      <c r="E177" s="108">
        <v>1137</v>
      </c>
      <c r="F177" s="108">
        <v>1137</v>
      </c>
      <c r="G177" s="108">
        <v>1136</v>
      </c>
      <c r="H177" s="137" t="s">
        <v>112</v>
      </c>
      <c r="I177" s="101" t="s">
        <v>274</v>
      </c>
      <c r="J177" s="137" t="s">
        <v>63</v>
      </c>
      <c r="N177" s="142">
        <f t="shared" si="3"/>
        <v>0</v>
      </c>
    </row>
    <row r="178" spans="1:14" s="103" customFormat="1" ht="31.5">
      <c r="A178" s="136" t="str">
        <f>IF(D178="","",SUBTOTAL(3,D$7:D178))</f>
        <v/>
      </c>
      <c r="B178" s="102" t="s">
        <v>11</v>
      </c>
      <c r="C178" s="137" t="s">
        <v>12</v>
      </c>
      <c r="D178" s="101"/>
      <c r="E178" s="108">
        <v>119</v>
      </c>
      <c r="F178" s="108">
        <v>111</v>
      </c>
      <c r="G178" s="108">
        <v>111</v>
      </c>
      <c r="H178" s="137" t="s">
        <v>17</v>
      </c>
      <c r="I178" s="101" t="s">
        <v>276</v>
      </c>
      <c r="J178" s="101"/>
      <c r="N178" s="142">
        <f t="shared" si="3"/>
        <v>8</v>
      </c>
    </row>
    <row r="179" spans="1:14" s="103" customFormat="1" ht="31.5">
      <c r="A179" s="136" t="str">
        <f>IF(D179="","",SUBTOTAL(3,D$7:D179))</f>
        <v/>
      </c>
      <c r="B179" s="102" t="s">
        <v>13</v>
      </c>
      <c r="C179" s="137" t="s">
        <v>12</v>
      </c>
      <c r="D179" s="101"/>
      <c r="E179" s="108">
        <v>4</v>
      </c>
      <c r="F179" s="108">
        <v>4</v>
      </c>
      <c r="G179" s="108">
        <v>4</v>
      </c>
      <c r="H179" s="137" t="s">
        <v>17</v>
      </c>
      <c r="I179" s="101" t="s">
        <v>275</v>
      </c>
      <c r="J179" s="101"/>
      <c r="N179" s="142">
        <f t="shared" si="3"/>
        <v>0</v>
      </c>
    </row>
    <row r="180" spans="1:14" s="103" customFormat="1" ht="31.5">
      <c r="A180" s="136" t="str">
        <f>IF(D180="","",SUBTOTAL(3,D$7:D180))</f>
        <v/>
      </c>
      <c r="B180" s="102" t="s">
        <v>14</v>
      </c>
      <c r="C180" s="137" t="s">
        <v>12</v>
      </c>
      <c r="D180" s="101"/>
      <c r="E180" s="108">
        <v>36</v>
      </c>
      <c r="F180" s="108">
        <v>36</v>
      </c>
      <c r="G180" s="108">
        <v>36</v>
      </c>
      <c r="H180" s="137" t="s">
        <v>17</v>
      </c>
      <c r="I180" s="101" t="s">
        <v>276</v>
      </c>
      <c r="J180" s="101"/>
      <c r="N180" s="142">
        <f t="shared" si="3"/>
        <v>0</v>
      </c>
    </row>
    <row r="181" spans="1:14" s="103" customFormat="1" ht="31.5">
      <c r="A181" s="136">
        <f>IF(D181="","",SUBTOTAL(3,D$7:D181))</f>
        <v>43</v>
      </c>
      <c r="B181" s="100" t="s">
        <v>278</v>
      </c>
      <c r="C181" s="99"/>
      <c r="D181" s="99" t="s">
        <v>138</v>
      </c>
      <c r="E181" s="108"/>
      <c r="F181" s="108"/>
      <c r="G181" s="108"/>
      <c r="H181" s="101"/>
      <c r="I181" s="101"/>
      <c r="J181" s="101"/>
      <c r="N181" s="142">
        <f t="shared" si="3"/>
        <v>0</v>
      </c>
    </row>
    <row r="182" spans="1:14" s="103" customFormat="1" ht="31.5">
      <c r="A182" s="136" t="str">
        <f>IF(D182="","",SUBTOTAL(3,D$7:D182))</f>
        <v/>
      </c>
      <c r="B182" s="102" t="s">
        <v>121</v>
      </c>
      <c r="C182" s="101" t="s">
        <v>10</v>
      </c>
      <c r="D182" s="101"/>
      <c r="E182" s="108">
        <v>1420</v>
      </c>
      <c r="F182" s="108">
        <v>1420</v>
      </c>
      <c r="G182" s="108">
        <v>1412</v>
      </c>
      <c r="H182" s="137" t="s">
        <v>112</v>
      </c>
      <c r="I182" s="101" t="s">
        <v>279</v>
      </c>
      <c r="J182" s="137" t="s">
        <v>63</v>
      </c>
      <c r="N182" s="142">
        <f t="shared" si="3"/>
        <v>0</v>
      </c>
    </row>
    <row r="183" spans="1:14" s="103" customFormat="1" ht="31.5">
      <c r="A183" s="136" t="str">
        <f>IF(D183="","",SUBTOTAL(3,D$7:D183))</f>
        <v/>
      </c>
      <c r="B183" s="102" t="s">
        <v>11</v>
      </c>
      <c r="C183" s="137" t="s">
        <v>12</v>
      </c>
      <c r="D183" s="101"/>
      <c r="E183" s="108">
        <v>111</v>
      </c>
      <c r="F183" s="108">
        <v>103</v>
      </c>
      <c r="G183" s="108">
        <v>103</v>
      </c>
      <c r="H183" s="137" t="s">
        <v>17</v>
      </c>
      <c r="I183" s="101" t="s">
        <v>280</v>
      </c>
      <c r="J183" s="101"/>
      <c r="N183" s="142">
        <f t="shared" si="3"/>
        <v>8</v>
      </c>
    </row>
    <row r="184" spans="1:14" s="103" customFormat="1" ht="47.25">
      <c r="A184" s="136" t="str">
        <f>IF(D184="","",SUBTOTAL(3,D$7:D184))</f>
        <v/>
      </c>
      <c r="B184" s="102" t="s">
        <v>13</v>
      </c>
      <c r="C184" s="137" t="s">
        <v>12</v>
      </c>
      <c r="D184" s="101"/>
      <c r="E184" s="108">
        <v>5</v>
      </c>
      <c r="F184" s="108">
        <v>5</v>
      </c>
      <c r="G184" s="108">
        <v>5</v>
      </c>
      <c r="H184" s="137" t="s">
        <v>17</v>
      </c>
      <c r="I184" s="101" t="s">
        <v>271</v>
      </c>
      <c r="J184" s="101"/>
      <c r="N184" s="142">
        <f t="shared" si="3"/>
        <v>0</v>
      </c>
    </row>
    <row r="185" spans="1:14" s="103" customFormat="1" ht="31.5">
      <c r="A185" s="136" t="str">
        <f>IF(D185="","",SUBTOTAL(3,D$7:D185))</f>
        <v/>
      </c>
      <c r="B185" s="102" t="s">
        <v>14</v>
      </c>
      <c r="C185" s="137" t="s">
        <v>12</v>
      </c>
      <c r="D185" s="101"/>
      <c r="E185" s="108">
        <v>45</v>
      </c>
      <c r="F185" s="108">
        <v>45</v>
      </c>
      <c r="G185" s="108">
        <v>45</v>
      </c>
      <c r="H185" s="137" t="s">
        <v>17</v>
      </c>
      <c r="I185" s="101" t="s">
        <v>281</v>
      </c>
      <c r="J185" s="101"/>
      <c r="N185" s="142">
        <f t="shared" si="3"/>
        <v>0</v>
      </c>
    </row>
    <row r="186" spans="1:14" s="103" customFormat="1" ht="31.5">
      <c r="A186" s="136">
        <f>IF(D186="","",SUBTOTAL(3,D$7:D186))</f>
        <v>44</v>
      </c>
      <c r="B186" s="100" t="s">
        <v>282</v>
      </c>
      <c r="C186" s="99"/>
      <c r="D186" s="99" t="s">
        <v>138</v>
      </c>
      <c r="E186" s="108"/>
      <c r="F186" s="108"/>
      <c r="G186" s="108"/>
      <c r="H186" s="101"/>
      <c r="I186" s="101"/>
      <c r="J186" s="101"/>
      <c r="N186" s="142">
        <f t="shared" si="3"/>
        <v>0</v>
      </c>
    </row>
    <row r="187" spans="1:14" s="103" customFormat="1" ht="31.5">
      <c r="A187" s="136" t="str">
        <f>IF(D187="","",SUBTOTAL(3,D$7:D187))</f>
        <v/>
      </c>
      <c r="B187" s="102" t="s">
        <v>121</v>
      </c>
      <c r="C187" s="101" t="s">
        <v>10</v>
      </c>
      <c r="D187" s="101"/>
      <c r="E187" s="108">
        <v>724</v>
      </c>
      <c r="F187" s="108">
        <v>702</v>
      </c>
      <c r="G187" s="108">
        <v>702</v>
      </c>
      <c r="H187" s="137" t="s">
        <v>17</v>
      </c>
      <c r="I187" s="101" t="s">
        <v>283</v>
      </c>
      <c r="J187" s="101"/>
      <c r="N187" s="142">
        <f t="shared" si="3"/>
        <v>22</v>
      </c>
    </row>
    <row r="188" spans="1:14" s="103" customFormat="1">
      <c r="A188" s="136" t="str">
        <f>IF(D188="","",SUBTOTAL(3,D$7:D188))</f>
        <v/>
      </c>
      <c r="B188" s="102" t="s">
        <v>11</v>
      </c>
      <c r="C188" s="137" t="s">
        <v>12</v>
      </c>
      <c r="D188" s="101"/>
      <c r="E188" s="108">
        <v>83</v>
      </c>
      <c r="F188" s="108">
        <v>77</v>
      </c>
      <c r="G188" s="108">
        <v>77</v>
      </c>
      <c r="H188" s="137" t="s">
        <v>17</v>
      </c>
      <c r="I188" s="101" t="s">
        <v>272</v>
      </c>
      <c r="J188" s="101"/>
      <c r="N188" s="142">
        <f t="shared" si="3"/>
        <v>6</v>
      </c>
    </row>
    <row r="189" spans="1:14" s="103" customFormat="1" ht="31.5">
      <c r="A189" s="136" t="str">
        <f>IF(D189="","",SUBTOTAL(3,D$7:D189))</f>
        <v/>
      </c>
      <c r="B189" s="102" t="s">
        <v>14</v>
      </c>
      <c r="C189" s="137" t="s">
        <v>12</v>
      </c>
      <c r="D189" s="101"/>
      <c r="E189" s="108">
        <v>23</v>
      </c>
      <c r="F189" s="108">
        <v>23</v>
      </c>
      <c r="G189" s="108">
        <v>23</v>
      </c>
      <c r="H189" s="137" t="s">
        <v>17</v>
      </c>
      <c r="I189" s="101" t="s">
        <v>267</v>
      </c>
      <c r="J189" s="101"/>
      <c r="N189" s="142">
        <f t="shared" si="3"/>
        <v>0</v>
      </c>
    </row>
    <row r="190" spans="1:14" s="103" customFormat="1" ht="31.5">
      <c r="A190" s="136">
        <f>IF(D190="","",SUBTOTAL(3,D$7:D190))</f>
        <v>45</v>
      </c>
      <c r="B190" s="100" t="s">
        <v>284</v>
      </c>
      <c r="C190" s="99"/>
      <c r="D190" s="99" t="s">
        <v>138</v>
      </c>
      <c r="E190" s="108"/>
      <c r="F190" s="108"/>
      <c r="G190" s="108"/>
      <c r="H190" s="101"/>
      <c r="I190" s="101"/>
      <c r="J190" s="101"/>
      <c r="N190" s="142">
        <f t="shared" si="3"/>
        <v>0</v>
      </c>
    </row>
    <row r="191" spans="1:14" s="103" customFormat="1" ht="31.5">
      <c r="A191" s="136" t="str">
        <f>IF(D191="","",SUBTOTAL(3,D$7:D191))</f>
        <v/>
      </c>
      <c r="B191" s="102" t="s">
        <v>121</v>
      </c>
      <c r="C191" s="101" t="s">
        <v>10</v>
      </c>
      <c r="D191" s="101"/>
      <c r="E191" s="108">
        <v>835</v>
      </c>
      <c r="F191" s="108">
        <v>797</v>
      </c>
      <c r="G191" s="108">
        <v>797</v>
      </c>
      <c r="H191" s="137" t="s">
        <v>17</v>
      </c>
      <c r="I191" s="101" t="s">
        <v>285</v>
      </c>
      <c r="J191" s="101"/>
      <c r="N191" s="142">
        <f t="shared" si="3"/>
        <v>38</v>
      </c>
    </row>
    <row r="192" spans="1:14" s="103" customFormat="1">
      <c r="A192" s="136" t="str">
        <f>IF(D192="","",SUBTOTAL(3,D$7:D192))</f>
        <v/>
      </c>
      <c r="B192" s="102" t="s">
        <v>11</v>
      </c>
      <c r="C192" s="137" t="s">
        <v>12</v>
      </c>
      <c r="D192" s="101"/>
      <c r="E192" s="108">
        <v>86</v>
      </c>
      <c r="F192" s="108">
        <v>80</v>
      </c>
      <c r="G192" s="108">
        <v>80</v>
      </c>
      <c r="H192" s="137" t="s">
        <v>17</v>
      </c>
      <c r="I192" s="101" t="s">
        <v>272</v>
      </c>
      <c r="J192" s="101"/>
      <c r="N192" s="142">
        <f t="shared" si="3"/>
        <v>6</v>
      </c>
    </row>
    <row r="193" spans="1:14" s="103" customFormat="1" ht="31.5">
      <c r="A193" s="136" t="str">
        <f>IF(D193="","",SUBTOTAL(3,D$7:D193))</f>
        <v/>
      </c>
      <c r="B193" s="102" t="s">
        <v>14</v>
      </c>
      <c r="C193" s="137" t="s">
        <v>12</v>
      </c>
      <c r="D193" s="101"/>
      <c r="E193" s="108">
        <v>27</v>
      </c>
      <c r="F193" s="108">
        <v>27</v>
      </c>
      <c r="G193" s="108">
        <v>27</v>
      </c>
      <c r="H193" s="137" t="s">
        <v>17</v>
      </c>
      <c r="I193" s="101" t="s">
        <v>267</v>
      </c>
      <c r="J193" s="101"/>
      <c r="N193" s="142">
        <f t="shared" si="3"/>
        <v>0</v>
      </c>
    </row>
    <row r="194" spans="1:14" s="103" customFormat="1" ht="31.5">
      <c r="A194" s="136">
        <f>IF(D194="","",SUBTOTAL(3,D$7:D194))</f>
        <v>46</v>
      </c>
      <c r="B194" s="100" t="s">
        <v>286</v>
      </c>
      <c r="C194" s="99"/>
      <c r="D194" s="99" t="s">
        <v>138</v>
      </c>
      <c r="E194" s="108"/>
      <c r="F194" s="108"/>
      <c r="G194" s="108"/>
      <c r="H194" s="101"/>
      <c r="I194" s="101"/>
      <c r="J194" s="101"/>
      <c r="N194" s="142">
        <f t="shared" si="3"/>
        <v>0</v>
      </c>
    </row>
    <row r="195" spans="1:14" s="103" customFormat="1" ht="31.5">
      <c r="A195" s="136" t="str">
        <f>IF(D195="","",SUBTOTAL(3,D$7:D195))</f>
        <v/>
      </c>
      <c r="B195" s="102" t="s">
        <v>121</v>
      </c>
      <c r="C195" s="101" t="s">
        <v>10</v>
      </c>
      <c r="D195" s="101"/>
      <c r="E195" s="108">
        <v>492</v>
      </c>
      <c r="F195" s="108">
        <v>469</v>
      </c>
      <c r="G195" s="108">
        <v>469</v>
      </c>
      <c r="H195" s="137" t="s">
        <v>17</v>
      </c>
      <c r="I195" s="101" t="s">
        <v>285</v>
      </c>
      <c r="J195" s="101"/>
      <c r="N195" s="142">
        <f t="shared" si="3"/>
        <v>23</v>
      </c>
    </row>
    <row r="196" spans="1:14" s="103" customFormat="1">
      <c r="A196" s="136" t="str">
        <f>IF(D196="","",SUBTOTAL(3,D$7:D196))</f>
        <v/>
      </c>
      <c r="B196" s="102" t="s">
        <v>11</v>
      </c>
      <c r="C196" s="137" t="s">
        <v>12</v>
      </c>
      <c r="D196" s="101"/>
      <c r="E196" s="108">
        <v>51</v>
      </c>
      <c r="F196" s="108">
        <v>47</v>
      </c>
      <c r="G196" s="108">
        <v>47</v>
      </c>
      <c r="H196" s="137" t="s">
        <v>17</v>
      </c>
      <c r="I196" s="101" t="s">
        <v>272</v>
      </c>
      <c r="J196" s="101"/>
      <c r="N196" s="142">
        <f t="shared" si="3"/>
        <v>4</v>
      </c>
    </row>
    <row r="197" spans="1:14" s="116" customFormat="1" ht="31.5">
      <c r="A197" s="136" t="str">
        <f>IF(D197="","",SUBTOTAL(3,D$7:D197))</f>
        <v/>
      </c>
      <c r="B197" s="102" t="s">
        <v>14</v>
      </c>
      <c r="C197" s="137" t="s">
        <v>12</v>
      </c>
      <c r="D197" s="101"/>
      <c r="E197" s="108">
        <v>15</v>
      </c>
      <c r="F197" s="108">
        <v>15</v>
      </c>
      <c r="G197" s="108">
        <v>15</v>
      </c>
      <c r="H197" s="137" t="s">
        <v>17</v>
      </c>
      <c r="I197" s="101" t="s">
        <v>267</v>
      </c>
      <c r="J197" s="101"/>
      <c r="N197" s="142">
        <f t="shared" si="3"/>
        <v>0</v>
      </c>
    </row>
    <row r="198" spans="1:14" s="103" customFormat="1" ht="31.5">
      <c r="A198" s="136">
        <f>IF(D198="","",SUBTOTAL(3,D$7:D198))</f>
        <v>47</v>
      </c>
      <c r="B198" s="100" t="s">
        <v>287</v>
      </c>
      <c r="C198" s="99"/>
      <c r="D198" s="99" t="s">
        <v>138</v>
      </c>
      <c r="E198" s="108"/>
      <c r="F198" s="108"/>
      <c r="G198" s="108"/>
      <c r="H198" s="101"/>
      <c r="I198" s="101"/>
      <c r="J198" s="101"/>
      <c r="N198" s="142">
        <f t="shared" si="3"/>
        <v>0</v>
      </c>
    </row>
    <row r="199" spans="1:14" s="103" customFormat="1" ht="31.5">
      <c r="A199" s="136" t="str">
        <f>IF(D199="","",SUBTOTAL(3,D$7:D199))</f>
        <v/>
      </c>
      <c r="B199" s="102" t="s">
        <v>121</v>
      </c>
      <c r="C199" s="101" t="s">
        <v>10</v>
      </c>
      <c r="D199" s="101"/>
      <c r="E199" s="108">
        <v>826</v>
      </c>
      <c r="F199" s="108">
        <v>789</v>
      </c>
      <c r="G199" s="108">
        <v>789</v>
      </c>
      <c r="H199" s="137" t="s">
        <v>17</v>
      </c>
      <c r="I199" s="101" t="s">
        <v>285</v>
      </c>
      <c r="J199" s="101"/>
      <c r="N199" s="142">
        <f t="shared" si="3"/>
        <v>37</v>
      </c>
    </row>
    <row r="200" spans="1:14" s="103" customFormat="1">
      <c r="A200" s="136" t="str">
        <f>IF(D200="","",SUBTOTAL(3,D$7:D200))</f>
        <v/>
      </c>
      <c r="B200" s="102" t="s">
        <v>11</v>
      </c>
      <c r="C200" s="137" t="s">
        <v>12</v>
      </c>
      <c r="D200" s="101"/>
      <c r="E200" s="108">
        <v>79</v>
      </c>
      <c r="F200" s="108">
        <v>73</v>
      </c>
      <c r="G200" s="108">
        <v>73</v>
      </c>
      <c r="H200" s="137" t="s">
        <v>17</v>
      </c>
      <c r="I200" s="101" t="s">
        <v>272</v>
      </c>
      <c r="J200" s="101"/>
      <c r="N200" s="142">
        <f t="shared" si="3"/>
        <v>6</v>
      </c>
    </row>
    <row r="201" spans="1:14" s="103" customFormat="1" ht="31.5">
      <c r="A201" s="136" t="str">
        <f>IF(D201="","",SUBTOTAL(3,D$7:D201))</f>
        <v/>
      </c>
      <c r="B201" s="102" t="s">
        <v>14</v>
      </c>
      <c r="C201" s="137" t="s">
        <v>12</v>
      </c>
      <c r="D201" s="101"/>
      <c r="E201" s="108">
        <v>26</v>
      </c>
      <c r="F201" s="108">
        <v>26</v>
      </c>
      <c r="G201" s="108">
        <v>26</v>
      </c>
      <c r="H201" s="137" t="s">
        <v>17</v>
      </c>
      <c r="I201" s="101" t="s">
        <v>267</v>
      </c>
      <c r="J201" s="101"/>
      <c r="N201" s="142">
        <f t="shared" ref="N201:N264" si="4">+E201-F201</f>
        <v>0</v>
      </c>
    </row>
    <row r="202" spans="1:14" s="141" customFormat="1" ht="31.5">
      <c r="A202" s="136">
        <f>IF(D202="","",SUBTOTAL(3,D$7:D202))</f>
        <v>48</v>
      </c>
      <c r="B202" s="285" t="s">
        <v>288</v>
      </c>
      <c r="C202" s="136"/>
      <c r="D202" s="136" t="s">
        <v>289</v>
      </c>
      <c r="E202" s="150"/>
      <c r="F202" s="150"/>
      <c r="G202" s="150"/>
      <c r="H202" s="136"/>
      <c r="I202" s="136"/>
      <c r="J202" s="136"/>
      <c r="L202" s="142"/>
      <c r="N202" s="142">
        <f t="shared" si="4"/>
        <v>0</v>
      </c>
    </row>
    <row r="203" spans="1:14" s="145" customFormat="1" ht="47.25">
      <c r="A203" s="136" t="str">
        <f>IF(D203="","",SUBTOTAL(3,D$7:D203))</f>
        <v/>
      </c>
      <c r="B203" s="138" t="s">
        <v>22</v>
      </c>
      <c r="C203" s="137" t="s">
        <v>10</v>
      </c>
      <c r="D203" s="137"/>
      <c r="E203" s="150">
        <v>2194.6350000000002</v>
      </c>
      <c r="F203" s="150">
        <v>2194.6350000000002</v>
      </c>
      <c r="G203" s="150">
        <v>2191.9470000000001</v>
      </c>
      <c r="H203" s="137" t="s">
        <v>112</v>
      </c>
      <c r="I203" s="101" t="s">
        <v>290</v>
      </c>
      <c r="J203" s="137" t="s">
        <v>63</v>
      </c>
      <c r="L203" s="144">
        <v>1000000</v>
      </c>
      <c r="N203" s="142">
        <f t="shared" si="4"/>
        <v>0</v>
      </c>
    </row>
    <row r="204" spans="1:14" s="145" customFormat="1" ht="31.5">
      <c r="A204" s="136" t="str">
        <f>IF(D204="","",SUBTOTAL(3,D$7:D204))</f>
        <v/>
      </c>
      <c r="B204" s="138" t="s">
        <v>30</v>
      </c>
      <c r="C204" s="137" t="s">
        <v>12</v>
      </c>
      <c r="D204" s="137"/>
      <c r="E204" s="150">
        <v>70.293999999999997</v>
      </c>
      <c r="F204" s="150">
        <v>70.293999999999997</v>
      </c>
      <c r="G204" s="150">
        <v>70.293999999999997</v>
      </c>
      <c r="H204" s="137" t="s">
        <v>17</v>
      </c>
      <c r="I204" s="137" t="s">
        <v>291</v>
      </c>
      <c r="J204" s="137"/>
      <c r="L204" s="144"/>
      <c r="N204" s="142">
        <f t="shared" si="4"/>
        <v>0</v>
      </c>
    </row>
    <row r="205" spans="1:14" s="145" customFormat="1" ht="31.5">
      <c r="A205" s="136" t="str">
        <f>IF(D205="","",SUBTOTAL(3,D$7:D205))</f>
        <v/>
      </c>
      <c r="B205" s="138" t="s">
        <v>250</v>
      </c>
      <c r="C205" s="137" t="s">
        <v>12</v>
      </c>
      <c r="D205" s="137"/>
      <c r="E205" s="150">
        <v>7.593</v>
      </c>
      <c r="F205" s="150">
        <v>7.593</v>
      </c>
      <c r="G205" s="150">
        <v>7.593</v>
      </c>
      <c r="H205" s="137" t="s">
        <v>17</v>
      </c>
      <c r="I205" s="269" t="s">
        <v>292</v>
      </c>
      <c r="J205" s="137"/>
      <c r="L205" s="144"/>
      <c r="N205" s="142">
        <f t="shared" si="4"/>
        <v>0</v>
      </c>
    </row>
    <row r="206" spans="1:14" s="141" customFormat="1" ht="31.5">
      <c r="A206" s="136">
        <f>IF(D206="","",SUBTOTAL(3,D$7:D206))</f>
        <v>49</v>
      </c>
      <c r="B206" s="268" t="s">
        <v>293</v>
      </c>
      <c r="C206" s="136"/>
      <c r="D206" s="136" t="s">
        <v>289</v>
      </c>
      <c r="E206" s="150"/>
      <c r="F206" s="150"/>
      <c r="G206" s="150"/>
      <c r="H206" s="136"/>
      <c r="I206" s="136"/>
      <c r="J206" s="136"/>
      <c r="L206" s="142"/>
      <c r="N206" s="142">
        <f t="shared" si="4"/>
        <v>0</v>
      </c>
    </row>
    <row r="207" spans="1:14" s="145" customFormat="1" ht="47.25">
      <c r="A207" s="136" t="str">
        <f>IF(D207="","",SUBTOTAL(3,D$7:D207))</f>
        <v/>
      </c>
      <c r="B207" s="138" t="s">
        <v>22</v>
      </c>
      <c r="C207" s="137" t="s">
        <v>10</v>
      </c>
      <c r="D207" s="137"/>
      <c r="E207" s="150">
        <v>1527.2059999999999</v>
      </c>
      <c r="F207" s="150">
        <v>1527.2059999999999</v>
      </c>
      <c r="G207" s="150">
        <v>1524.779</v>
      </c>
      <c r="H207" s="137" t="s">
        <v>112</v>
      </c>
      <c r="I207" s="137" t="s">
        <v>139</v>
      </c>
      <c r="J207" s="137" t="s">
        <v>63</v>
      </c>
      <c r="L207" s="144"/>
      <c r="N207" s="142">
        <f t="shared" si="4"/>
        <v>0</v>
      </c>
    </row>
    <row r="208" spans="1:14" s="145" customFormat="1" ht="31.5">
      <c r="A208" s="136" t="str">
        <f>IF(D208="","",SUBTOTAL(3,D$7:D208))</f>
        <v/>
      </c>
      <c r="B208" s="138" t="s">
        <v>30</v>
      </c>
      <c r="C208" s="137" t="s">
        <v>12</v>
      </c>
      <c r="D208" s="137"/>
      <c r="E208" s="150">
        <v>48.915999999999997</v>
      </c>
      <c r="F208" s="150">
        <v>48.915999999999997</v>
      </c>
      <c r="G208" s="150">
        <v>48.915999999999997</v>
      </c>
      <c r="H208" s="137" t="s">
        <v>17</v>
      </c>
      <c r="I208" s="137" t="s">
        <v>294</v>
      </c>
      <c r="J208" s="137"/>
      <c r="L208" s="144"/>
      <c r="N208" s="142">
        <f t="shared" si="4"/>
        <v>0</v>
      </c>
    </row>
    <row r="209" spans="1:14" s="145" customFormat="1" ht="31.5">
      <c r="A209" s="136" t="str">
        <f>IF(D209="","",SUBTOTAL(3,D$7:D209))</f>
        <v/>
      </c>
      <c r="B209" s="138" t="s">
        <v>250</v>
      </c>
      <c r="C209" s="137" t="s">
        <v>12</v>
      </c>
      <c r="D209" s="137"/>
      <c r="E209" s="150">
        <v>5.2839999999999998</v>
      </c>
      <c r="F209" s="150">
        <v>5.2839999999999998</v>
      </c>
      <c r="G209" s="150">
        <v>5.2839999999999998</v>
      </c>
      <c r="H209" s="137" t="s">
        <v>17</v>
      </c>
      <c r="I209" s="269" t="s">
        <v>292</v>
      </c>
      <c r="J209" s="137"/>
      <c r="L209" s="144"/>
      <c r="N209" s="142">
        <f t="shared" si="4"/>
        <v>0</v>
      </c>
    </row>
    <row r="210" spans="1:14" s="141" customFormat="1" ht="31.5">
      <c r="A210" s="136">
        <f>IF(D210="","",SUBTOTAL(3,D$7:D210))</f>
        <v>50</v>
      </c>
      <c r="B210" s="281" t="s">
        <v>295</v>
      </c>
      <c r="C210" s="136"/>
      <c r="D210" s="136" t="s">
        <v>289</v>
      </c>
      <c r="E210" s="150"/>
      <c r="F210" s="150"/>
      <c r="G210" s="150"/>
      <c r="H210" s="136"/>
      <c r="I210" s="136"/>
      <c r="J210" s="136"/>
      <c r="L210" s="142"/>
      <c r="N210" s="142">
        <f t="shared" si="4"/>
        <v>0</v>
      </c>
    </row>
    <row r="211" spans="1:14" s="145" customFormat="1" ht="31.5">
      <c r="A211" s="136" t="str">
        <f>IF(D211="","",SUBTOTAL(3,D$7:D211))</f>
        <v/>
      </c>
      <c r="B211" s="138" t="s">
        <v>22</v>
      </c>
      <c r="C211" s="137" t="s">
        <v>10</v>
      </c>
      <c r="D211" s="137"/>
      <c r="E211" s="150">
        <v>1150.25</v>
      </c>
      <c r="F211" s="150">
        <v>1150.25</v>
      </c>
      <c r="G211" s="150">
        <v>1144.375</v>
      </c>
      <c r="H211" s="137" t="s">
        <v>112</v>
      </c>
      <c r="I211" s="137" t="s">
        <v>105</v>
      </c>
      <c r="J211" s="137" t="s">
        <v>63</v>
      </c>
      <c r="L211" s="144"/>
      <c r="N211" s="142">
        <f t="shared" si="4"/>
        <v>0</v>
      </c>
    </row>
    <row r="212" spans="1:14" s="145" customFormat="1" ht="31.5">
      <c r="A212" s="136" t="str">
        <f>IF(D212="","",SUBTOTAL(3,D$7:D212))</f>
        <v/>
      </c>
      <c r="B212" s="138" t="s">
        <v>30</v>
      </c>
      <c r="C212" s="137" t="s">
        <v>12</v>
      </c>
      <c r="D212" s="137"/>
      <c r="E212" s="150">
        <v>36.841999999999999</v>
      </c>
      <c r="F212" s="150">
        <v>36.841999999999999</v>
      </c>
      <c r="G212" s="150">
        <v>36.841999999999999</v>
      </c>
      <c r="H212" s="137" t="s">
        <v>17</v>
      </c>
      <c r="I212" s="137" t="s">
        <v>296</v>
      </c>
      <c r="J212" s="137"/>
      <c r="L212" s="144"/>
      <c r="N212" s="142">
        <f t="shared" si="4"/>
        <v>0</v>
      </c>
    </row>
    <row r="213" spans="1:14" s="145" customFormat="1" ht="31.5">
      <c r="A213" s="136" t="str">
        <f>IF(D213="","",SUBTOTAL(3,D$7:D213))</f>
        <v/>
      </c>
      <c r="B213" s="138" t="s">
        <v>250</v>
      </c>
      <c r="C213" s="137" t="s">
        <v>12</v>
      </c>
      <c r="D213" s="137"/>
      <c r="E213" s="150">
        <v>3.9790000000000001</v>
      </c>
      <c r="F213" s="150">
        <v>3.9790000000000001</v>
      </c>
      <c r="G213" s="150">
        <v>3.9790000000000001</v>
      </c>
      <c r="H213" s="137" t="s">
        <v>17</v>
      </c>
      <c r="I213" s="269" t="s">
        <v>292</v>
      </c>
      <c r="J213" s="137"/>
      <c r="L213" s="144"/>
      <c r="N213" s="142">
        <f t="shared" si="4"/>
        <v>0</v>
      </c>
    </row>
    <row r="214" spans="1:14" s="141" customFormat="1" ht="31.5">
      <c r="A214" s="136">
        <f>IF(D214="","",SUBTOTAL(3,D$7:D214))</f>
        <v>51</v>
      </c>
      <c r="B214" s="286" t="s">
        <v>297</v>
      </c>
      <c r="C214" s="136"/>
      <c r="D214" s="136" t="s">
        <v>289</v>
      </c>
      <c r="E214" s="150"/>
      <c r="F214" s="150"/>
      <c r="G214" s="150"/>
      <c r="H214" s="136"/>
      <c r="I214" s="136"/>
      <c r="J214" s="136"/>
      <c r="L214" s="142"/>
      <c r="N214" s="142">
        <f t="shared" si="4"/>
        <v>0</v>
      </c>
    </row>
    <row r="215" spans="1:14" s="145" customFormat="1" ht="47.25">
      <c r="A215" s="136" t="str">
        <f>IF(D215="","",SUBTOTAL(3,D$7:D215))</f>
        <v/>
      </c>
      <c r="B215" s="138" t="s">
        <v>22</v>
      </c>
      <c r="C215" s="137" t="s">
        <v>10</v>
      </c>
      <c r="D215" s="137"/>
      <c r="E215" s="150">
        <v>1333.261</v>
      </c>
      <c r="F215" s="150">
        <v>1333.261</v>
      </c>
      <c r="G215" s="150">
        <v>1329.7239999999999</v>
      </c>
      <c r="H215" s="137" t="s">
        <v>112</v>
      </c>
      <c r="I215" s="101" t="s">
        <v>290</v>
      </c>
      <c r="J215" s="137" t="s">
        <v>63</v>
      </c>
      <c r="L215" s="144"/>
      <c r="N215" s="142">
        <f t="shared" si="4"/>
        <v>0</v>
      </c>
    </row>
    <row r="216" spans="1:14" s="145" customFormat="1" ht="31.5">
      <c r="A216" s="136" t="str">
        <f>IF(D216="","",SUBTOTAL(3,D$7:D216))</f>
        <v/>
      </c>
      <c r="B216" s="138" t="s">
        <v>30</v>
      </c>
      <c r="C216" s="137" t="s">
        <v>12</v>
      </c>
      <c r="D216" s="137"/>
      <c r="E216" s="150">
        <v>42.704000000000001</v>
      </c>
      <c r="F216" s="150">
        <v>42.704000000000001</v>
      </c>
      <c r="G216" s="150">
        <v>42.704000000000001</v>
      </c>
      <c r="H216" s="137" t="s">
        <v>17</v>
      </c>
      <c r="I216" s="269" t="s">
        <v>292</v>
      </c>
      <c r="J216" s="137"/>
      <c r="L216" s="144"/>
      <c r="N216" s="142">
        <f t="shared" si="4"/>
        <v>0</v>
      </c>
    </row>
    <row r="217" spans="1:14" s="145" customFormat="1" ht="31.5">
      <c r="A217" s="136" t="str">
        <f>IF(D217="","",SUBTOTAL(3,D$7:D217))</f>
        <v/>
      </c>
      <c r="B217" s="138" t="s">
        <v>250</v>
      </c>
      <c r="C217" s="137" t="s">
        <v>12</v>
      </c>
      <c r="D217" s="137"/>
      <c r="E217" s="150">
        <v>4.6130000000000004</v>
      </c>
      <c r="F217" s="150">
        <v>4.6130000000000004</v>
      </c>
      <c r="G217" s="150">
        <v>4.6130000000000004</v>
      </c>
      <c r="H217" s="137" t="s">
        <v>17</v>
      </c>
      <c r="I217" s="269" t="s">
        <v>292</v>
      </c>
      <c r="J217" s="137"/>
      <c r="L217" s="144"/>
      <c r="N217" s="142">
        <f t="shared" si="4"/>
        <v>0</v>
      </c>
    </row>
    <row r="218" spans="1:14" s="141" customFormat="1" ht="31.5">
      <c r="A218" s="136">
        <f>IF(D218="","",SUBTOTAL(3,D$7:D218))</f>
        <v>52</v>
      </c>
      <c r="B218" s="286" t="s">
        <v>298</v>
      </c>
      <c r="C218" s="136"/>
      <c r="D218" s="136" t="s">
        <v>289</v>
      </c>
      <c r="E218" s="150"/>
      <c r="F218" s="150"/>
      <c r="G218" s="150"/>
      <c r="H218" s="136"/>
      <c r="I218" s="136"/>
      <c r="J218" s="136"/>
      <c r="L218" s="142"/>
      <c r="N218" s="142">
        <f t="shared" si="4"/>
        <v>0</v>
      </c>
    </row>
    <row r="219" spans="1:14" s="145" customFormat="1" ht="31.5">
      <c r="A219" s="136" t="str">
        <f>IF(D219="","",SUBTOTAL(3,D$7:D219))</f>
        <v/>
      </c>
      <c r="B219" s="138" t="s">
        <v>22</v>
      </c>
      <c r="C219" s="137" t="s">
        <v>10</v>
      </c>
      <c r="D219" s="137"/>
      <c r="E219" s="150">
        <v>2472.0030000000002</v>
      </c>
      <c r="F219" s="150">
        <v>2472.0030000000002</v>
      </c>
      <c r="G219" s="150">
        <v>2464.1439999999998</v>
      </c>
      <c r="H219" s="137" t="s">
        <v>112</v>
      </c>
      <c r="I219" s="287" t="s">
        <v>299</v>
      </c>
      <c r="J219" s="137" t="s">
        <v>63</v>
      </c>
      <c r="L219" s="144"/>
      <c r="N219" s="142">
        <f t="shared" si="4"/>
        <v>0</v>
      </c>
    </row>
    <row r="220" spans="1:14" s="145" customFormat="1" ht="31.5">
      <c r="A220" s="136" t="str">
        <f>IF(D220="","",SUBTOTAL(3,D$7:D220))</f>
        <v/>
      </c>
      <c r="B220" s="138" t="s">
        <v>30</v>
      </c>
      <c r="C220" s="137" t="s">
        <v>12</v>
      </c>
      <c r="D220" s="137"/>
      <c r="E220" s="150">
        <v>79.178253999999995</v>
      </c>
      <c r="F220" s="150">
        <v>79.178253999999995</v>
      </c>
      <c r="G220" s="150">
        <v>79.178253999999995</v>
      </c>
      <c r="H220" s="137" t="s">
        <v>17</v>
      </c>
      <c r="I220" s="137" t="s">
        <v>300</v>
      </c>
      <c r="J220" s="137"/>
      <c r="L220" s="144"/>
      <c r="N220" s="142">
        <f t="shared" si="4"/>
        <v>0</v>
      </c>
    </row>
    <row r="221" spans="1:14" s="145" customFormat="1" ht="31.5">
      <c r="A221" s="136" t="str">
        <f>IF(D221="","",SUBTOTAL(3,D$7:D221))</f>
        <v/>
      </c>
      <c r="B221" s="138" t="s">
        <v>250</v>
      </c>
      <c r="C221" s="137" t="s">
        <v>12</v>
      </c>
      <c r="D221" s="137"/>
      <c r="E221" s="150">
        <v>8.5531299999999995</v>
      </c>
      <c r="F221" s="150">
        <v>8.5531299999999995</v>
      </c>
      <c r="G221" s="150">
        <v>8.5531299999999995</v>
      </c>
      <c r="H221" s="137" t="s">
        <v>17</v>
      </c>
      <c r="I221" s="269" t="s">
        <v>292</v>
      </c>
      <c r="J221" s="137"/>
      <c r="L221" s="144"/>
      <c r="N221" s="142">
        <f t="shared" si="4"/>
        <v>0</v>
      </c>
    </row>
    <row r="222" spans="1:14" s="141" customFormat="1" ht="31.5">
      <c r="A222" s="136">
        <f>IF(D222="","",SUBTOTAL(3,D$7:D222))</f>
        <v>53</v>
      </c>
      <c r="B222" s="286" t="s">
        <v>301</v>
      </c>
      <c r="C222" s="136"/>
      <c r="D222" s="136" t="s">
        <v>289</v>
      </c>
      <c r="E222" s="150"/>
      <c r="F222" s="150"/>
      <c r="G222" s="150"/>
      <c r="H222" s="136"/>
      <c r="I222" s="136"/>
      <c r="J222" s="136"/>
      <c r="L222" s="142"/>
      <c r="N222" s="142">
        <f t="shared" si="4"/>
        <v>0</v>
      </c>
    </row>
    <row r="223" spans="1:14" s="145" customFormat="1" ht="31.5">
      <c r="A223" s="136" t="str">
        <f>IF(D223="","",SUBTOTAL(3,D$7:D223))</f>
        <v/>
      </c>
      <c r="B223" s="138" t="s">
        <v>22</v>
      </c>
      <c r="C223" s="137" t="s">
        <v>10</v>
      </c>
      <c r="D223" s="137"/>
      <c r="E223" s="150">
        <v>3282.1970000000001</v>
      </c>
      <c r="F223" s="150">
        <v>3282.1970000000001</v>
      </c>
      <c r="G223" s="150">
        <v>3279.6280000000002</v>
      </c>
      <c r="H223" s="137" t="s">
        <v>112</v>
      </c>
      <c r="I223" s="137" t="s">
        <v>32</v>
      </c>
      <c r="J223" s="137" t="s">
        <v>63</v>
      </c>
      <c r="L223" s="144"/>
      <c r="N223" s="142">
        <f t="shared" si="4"/>
        <v>0</v>
      </c>
    </row>
    <row r="224" spans="1:14" s="145" customFormat="1" ht="31.5">
      <c r="A224" s="136" t="str">
        <f>IF(D224="","",SUBTOTAL(3,D$7:D224))</f>
        <v/>
      </c>
      <c r="B224" s="138" t="s">
        <v>30</v>
      </c>
      <c r="C224" s="137" t="s">
        <v>12</v>
      </c>
      <c r="D224" s="137"/>
      <c r="E224" s="150">
        <v>105.128773</v>
      </c>
      <c r="F224" s="150">
        <v>105.128773</v>
      </c>
      <c r="G224" s="150">
        <v>105.128773</v>
      </c>
      <c r="H224" s="137" t="s">
        <v>17</v>
      </c>
      <c r="I224" s="137" t="s">
        <v>302</v>
      </c>
      <c r="J224" s="137"/>
      <c r="L224" s="144"/>
      <c r="N224" s="142">
        <f t="shared" si="4"/>
        <v>0</v>
      </c>
    </row>
    <row r="225" spans="1:14" s="145" customFormat="1" ht="31.5">
      <c r="A225" s="136" t="str">
        <f>IF(D225="","",SUBTOTAL(3,D$7:D225))</f>
        <v/>
      </c>
      <c r="B225" s="138" t="s">
        <v>250</v>
      </c>
      <c r="C225" s="137" t="s">
        <v>12</v>
      </c>
      <c r="D225" s="137"/>
      <c r="E225" s="150">
        <v>11.356401999999999</v>
      </c>
      <c r="F225" s="150">
        <v>11.356401999999999</v>
      </c>
      <c r="G225" s="150">
        <v>11.356401999999999</v>
      </c>
      <c r="H225" s="137" t="s">
        <v>17</v>
      </c>
      <c r="I225" s="269" t="s">
        <v>292</v>
      </c>
      <c r="J225" s="137"/>
      <c r="L225" s="144"/>
      <c r="N225" s="142">
        <f t="shared" si="4"/>
        <v>0</v>
      </c>
    </row>
    <row r="226" spans="1:14" s="145" customFormat="1" ht="47.25">
      <c r="A226" s="136" t="str">
        <f>IF(D226="","",SUBTOTAL(3,D$7:D226))</f>
        <v/>
      </c>
      <c r="B226" s="138" t="s">
        <v>22</v>
      </c>
      <c r="C226" s="137" t="s">
        <v>10</v>
      </c>
      <c r="D226" s="137"/>
      <c r="E226" s="150">
        <v>111.91</v>
      </c>
      <c r="F226" s="150">
        <v>111.91</v>
      </c>
      <c r="G226" s="150">
        <v>106.315</v>
      </c>
      <c r="H226" s="137" t="s">
        <v>112</v>
      </c>
      <c r="I226" s="137" t="s">
        <v>303</v>
      </c>
      <c r="J226" s="137" t="s">
        <v>63</v>
      </c>
      <c r="L226" s="144"/>
      <c r="N226" s="142">
        <f t="shared" si="4"/>
        <v>0</v>
      </c>
    </row>
    <row r="227" spans="1:14" s="141" customFormat="1" ht="31.5">
      <c r="A227" s="136">
        <f>IF(D227="","",SUBTOTAL(3,D$7:D227))</f>
        <v>54</v>
      </c>
      <c r="B227" s="286" t="s">
        <v>304</v>
      </c>
      <c r="C227" s="136"/>
      <c r="D227" s="136" t="s">
        <v>289</v>
      </c>
      <c r="E227" s="150"/>
      <c r="F227" s="150"/>
      <c r="G227" s="150"/>
      <c r="H227" s="136"/>
      <c r="I227" s="136"/>
      <c r="J227" s="136"/>
      <c r="L227" s="142"/>
      <c r="N227" s="142">
        <f t="shared" si="4"/>
        <v>0</v>
      </c>
    </row>
    <row r="228" spans="1:14" s="145" customFormat="1" ht="31.5">
      <c r="A228" s="136" t="str">
        <f>IF(D228="","",SUBTOTAL(3,D$7:D228))</f>
        <v/>
      </c>
      <c r="B228" s="138" t="s">
        <v>22</v>
      </c>
      <c r="C228" s="137" t="s">
        <v>10</v>
      </c>
      <c r="D228" s="137"/>
      <c r="E228" s="150">
        <v>1897.723</v>
      </c>
      <c r="F228" s="150">
        <v>1897.723</v>
      </c>
      <c r="G228" s="150">
        <v>1887.502</v>
      </c>
      <c r="H228" s="137" t="s">
        <v>112</v>
      </c>
      <c r="I228" s="287" t="s">
        <v>305</v>
      </c>
      <c r="J228" s="137" t="s">
        <v>63</v>
      </c>
      <c r="L228" s="144"/>
      <c r="N228" s="142">
        <f t="shared" si="4"/>
        <v>0</v>
      </c>
    </row>
    <row r="229" spans="1:14" s="145" customFormat="1" ht="31.5">
      <c r="A229" s="136" t="str">
        <f>IF(D229="","",SUBTOTAL(3,D$7:D229))</f>
        <v/>
      </c>
      <c r="B229" s="138" t="s">
        <v>30</v>
      </c>
      <c r="C229" s="137" t="s">
        <v>12</v>
      </c>
      <c r="D229" s="137"/>
      <c r="E229" s="150">
        <v>60.783999999999999</v>
      </c>
      <c r="F229" s="150">
        <v>60.783999999999999</v>
      </c>
      <c r="G229" s="150">
        <v>60.783999999999999</v>
      </c>
      <c r="H229" s="137" t="s">
        <v>17</v>
      </c>
      <c r="I229" s="137" t="s">
        <v>302</v>
      </c>
      <c r="J229" s="137"/>
      <c r="L229" s="144"/>
      <c r="N229" s="142">
        <f t="shared" si="4"/>
        <v>0</v>
      </c>
    </row>
    <row r="230" spans="1:14" s="145" customFormat="1" ht="31.5">
      <c r="A230" s="136" t="str">
        <f>IF(D230="","",SUBTOTAL(3,D$7:D230))</f>
        <v/>
      </c>
      <c r="B230" s="138" t="s">
        <v>250</v>
      </c>
      <c r="C230" s="137" t="s">
        <v>12</v>
      </c>
      <c r="D230" s="137"/>
      <c r="E230" s="150">
        <v>6.5659999999999998</v>
      </c>
      <c r="F230" s="150">
        <v>6.5659999999999998</v>
      </c>
      <c r="G230" s="150">
        <v>6.5659999999999998</v>
      </c>
      <c r="H230" s="137" t="s">
        <v>17</v>
      </c>
      <c r="I230" s="269" t="s">
        <v>292</v>
      </c>
      <c r="J230" s="137"/>
      <c r="L230" s="144"/>
      <c r="N230" s="142">
        <f t="shared" si="4"/>
        <v>0</v>
      </c>
    </row>
    <row r="231" spans="1:14" s="116" customFormat="1" ht="31.5">
      <c r="A231" s="136">
        <f>IF(D231="","",SUBTOTAL(3,D$7:D231))</f>
        <v>55</v>
      </c>
      <c r="B231" s="268" t="s">
        <v>306</v>
      </c>
      <c r="C231" s="268"/>
      <c r="D231" s="99" t="s">
        <v>131</v>
      </c>
      <c r="E231" s="106"/>
      <c r="F231" s="106"/>
      <c r="G231" s="106"/>
      <c r="H231" s="99"/>
      <c r="I231" s="99"/>
      <c r="J231" s="99"/>
      <c r="N231" s="142">
        <f t="shared" si="4"/>
        <v>0</v>
      </c>
    </row>
    <row r="232" spans="1:14" s="103" customFormat="1" ht="31.5">
      <c r="A232" s="136" t="str">
        <f>IF(D232="","",SUBTOTAL(3,D$7:D232))</f>
        <v/>
      </c>
      <c r="B232" s="102" t="s">
        <v>307</v>
      </c>
      <c r="C232" s="101" t="s">
        <v>10</v>
      </c>
      <c r="D232" s="101"/>
      <c r="E232" s="108">
        <v>3130.84</v>
      </c>
      <c r="F232" s="108">
        <v>3126.3919999999998</v>
      </c>
      <c r="G232" s="108">
        <v>3126.3919999999998</v>
      </c>
      <c r="H232" s="137" t="s">
        <v>112</v>
      </c>
      <c r="I232" s="101" t="s">
        <v>122</v>
      </c>
      <c r="J232" s="137" t="s">
        <v>63</v>
      </c>
      <c r="N232" s="142">
        <f t="shared" si="4"/>
        <v>4.4480000000003201</v>
      </c>
    </row>
    <row r="233" spans="1:14" s="103" customFormat="1" ht="31.5">
      <c r="A233" s="136" t="str">
        <f>IF(D233="","",SUBTOTAL(3,D$7:D233))</f>
        <v/>
      </c>
      <c r="B233" s="102" t="s">
        <v>11</v>
      </c>
      <c r="C233" s="137" t="s">
        <v>12</v>
      </c>
      <c r="D233" s="101"/>
      <c r="E233" s="108">
        <v>206.67400000000001</v>
      </c>
      <c r="F233" s="108">
        <v>192.208</v>
      </c>
      <c r="G233" s="108">
        <v>192.208</v>
      </c>
      <c r="H233" s="137" t="s">
        <v>17</v>
      </c>
      <c r="I233" s="101" t="s">
        <v>308</v>
      </c>
      <c r="J233" s="101"/>
      <c r="K233" s="103">
        <f>89644+117030</f>
        <v>206674</v>
      </c>
      <c r="N233" s="142">
        <f t="shared" si="4"/>
        <v>14.466000000000008</v>
      </c>
    </row>
    <row r="234" spans="1:14" s="103" customFormat="1" ht="31.5">
      <c r="A234" s="136" t="str">
        <f>IF(D234="","",SUBTOTAL(3,D$7:D234))</f>
        <v/>
      </c>
      <c r="B234" s="102" t="s">
        <v>13</v>
      </c>
      <c r="C234" s="137" t="s">
        <v>12</v>
      </c>
      <c r="D234" s="101"/>
      <c r="E234" s="108">
        <v>10.891999999999999</v>
      </c>
      <c r="F234" s="108">
        <v>10.891999999999999</v>
      </c>
      <c r="G234" s="108">
        <v>10.891999999999999</v>
      </c>
      <c r="H234" s="137" t="s">
        <v>17</v>
      </c>
      <c r="I234" s="101" t="s">
        <v>309</v>
      </c>
      <c r="J234" s="101"/>
      <c r="N234" s="142">
        <f t="shared" si="4"/>
        <v>0</v>
      </c>
    </row>
    <row r="235" spans="1:14" s="103" customFormat="1" ht="47.25">
      <c r="A235" s="136" t="str">
        <f>IF(D235="","",SUBTOTAL(3,D$7:D235))</f>
        <v/>
      </c>
      <c r="B235" s="102" t="s">
        <v>14</v>
      </c>
      <c r="C235" s="137" t="s">
        <v>12</v>
      </c>
      <c r="D235" s="101"/>
      <c r="E235" s="108">
        <v>100.28</v>
      </c>
      <c r="F235" s="108">
        <v>100.28</v>
      </c>
      <c r="G235" s="108">
        <v>100.28</v>
      </c>
      <c r="H235" s="137" t="s">
        <v>17</v>
      </c>
      <c r="I235" s="101" t="s">
        <v>310</v>
      </c>
      <c r="J235" s="101"/>
      <c r="N235" s="142">
        <f t="shared" si="4"/>
        <v>0</v>
      </c>
    </row>
    <row r="236" spans="1:14" s="116" customFormat="1" ht="63">
      <c r="A236" s="136">
        <f>IF(D236="","",SUBTOTAL(3,D$7:D236))</f>
        <v>56</v>
      </c>
      <c r="B236" s="268" t="s">
        <v>311</v>
      </c>
      <c r="C236" s="268"/>
      <c r="D236" s="99" t="s">
        <v>131</v>
      </c>
      <c r="E236" s="106"/>
      <c r="F236" s="106"/>
      <c r="G236" s="106"/>
      <c r="H236" s="99"/>
      <c r="I236" s="99"/>
      <c r="J236" s="99"/>
      <c r="N236" s="142">
        <f t="shared" si="4"/>
        <v>0</v>
      </c>
    </row>
    <row r="237" spans="1:14" s="103" customFormat="1" ht="31.5">
      <c r="A237" s="136" t="str">
        <f>IF(D237="","",SUBTOTAL(3,D$7:D237))</f>
        <v/>
      </c>
      <c r="B237" s="102" t="s">
        <v>307</v>
      </c>
      <c r="C237" s="101" t="s">
        <v>10</v>
      </c>
      <c r="D237" s="101"/>
      <c r="E237" s="108">
        <v>3740.49</v>
      </c>
      <c r="F237" s="108">
        <v>3740.49</v>
      </c>
      <c r="G237" s="108">
        <v>3740.49</v>
      </c>
      <c r="H237" s="137" t="s">
        <v>112</v>
      </c>
      <c r="I237" s="101" t="s">
        <v>312</v>
      </c>
      <c r="J237" s="137" t="s">
        <v>63</v>
      </c>
      <c r="N237" s="142">
        <f t="shared" si="4"/>
        <v>0</v>
      </c>
    </row>
    <row r="238" spans="1:14" s="103" customFormat="1" ht="31.5">
      <c r="A238" s="136" t="str">
        <f>IF(D238="","",SUBTOTAL(3,D$7:D238))</f>
        <v/>
      </c>
      <c r="B238" s="102" t="s">
        <v>11</v>
      </c>
      <c r="C238" s="137" t="s">
        <v>12</v>
      </c>
      <c r="D238" s="101"/>
      <c r="E238" s="108">
        <v>216.46100000000001</v>
      </c>
      <c r="F238" s="108">
        <v>202.68600000000001</v>
      </c>
      <c r="G238" s="108">
        <v>202.68600000000001</v>
      </c>
      <c r="H238" s="137" t="s">
        <v>17</v>
      </c>
      <c r="I238" s="101" t="s">
        <v>37</v>
      </c>
      <c r="J238" s="101"/>
      <c r="K238" s="103">
        <f>162819+53642</f>
        <v>216461</v>
      </c>
      <c r="N238" s="142">
        <f t="shared" si="4"/>
        <v>13.775000000000006</v>
      </c>
    </row>
    <row r="239" spans="1:14" s="98" customFormat="1" ht="31.5">
      <c r="A239" s="136" t="str">
        <f>IF(D239="","",SUBTOTAL(3,D$7:D239))</f>
        <v/>
      </c>
      <c r="B239" s="102" t="s">
        <v>13</v>
      </c>
      <c r="C239" s="137" t="s">
        <v>12</v>
      </c>
      <c r="D239" s="101"/>
      <c r="E239" s="108">
        <v>12.951000000000001</v>
      </c>
      <c r="F239" s="108">
        <v>12.951000000000001</v>
      </c>
      <c r="G239" s="108">
        <v>12.951000000000001</v>
      </c>
      <c r="H239" s="137" t="s">
        <v>17</v>
      </c>
      <c r="I239" s="101" t="s">
        <v>309</v>
      </c>
      <c r="J239" s="101"/>
      <c r="N239" s="142">
        <f t="shared" si="4"/>
        <v>0</v>
      </c>
    </row>
    <row r="240" spans="1:14" s="98" customFormat="1" ht="31.5">
      <c r="A240" s="136" t="str">
        <f>IF(D240="","",SUBTOTAL(3,D$7:D240))</f>
        <v/>
      </c>
      <c r="B240" s="102" t="s">
        <v>14</v>
      </c>
      <c r="C240" s="137" t="s">
        <v>12</v>
      </c>
      <c r="D240" s="101"/>
      <c r="E240" s="108">
        <v>97.25</v>
      </c>
      <c r="F240" s="108">
        <v>97.25</v>
      </c>
      <c r="G240" s="108">
        <v>97.25</v>
      </c>
      <c r="H240" s="137" t="s">
        <v>17</v>
      </c>
      <c r="I240" s="101" t="s">
        <v>313</v>
      </c>
      <c r="J240" s="101"/>
      <c r="N240" s="142">
        <f t="shared" si="4"/>
        <v>0</v>
      </c>
    </row>
    <row r="241" spans="1:14" s="139" customFormat="1" ht="47.25">
      <c r="A241" s="136">
        <f>IF(D241="","",SUBTOTAL(3,D$7:D241))</f>
        <v>57</v>
      </c>
      <c r="B241" s="268" t="s">
        <v>314</v>
      </c>
      <c r="C241" s="268"/>
      <c r="D241" s="99" t="s">
        <v>131</v>
      </c>
      <c r="E241" s="106"/>
      <c r="F241" s="106"/>
      <c r="G241" s="106"/>
      <c r="H241" s="99"/>
      <c r="I241" s="99"/>
      <c r="J241" s="99"/>
      <c r="N241" s="142">
        <f t="shared" si="4"/>
        <v>0</v>
      </c>
    </row>
    <row r="242" spans="1:14" s="98" customFormat="1" ht="31.5">
      <c r="A242" s="136" t="str">
        <f>IF(D242="","",SUBTOTAL(3,D$7:D242))</f>
        <v/>
      </c>
      <c r="B242" s="102" t="s">
        <v>307</v>
      </c>
      <c r="C242" s="101" t="s">
        <v>10</v>
      </c>
      <c r="D242" s="101"/>
      <c r="E242" s="108">
        <v>2467.0709999999999</v>
      </c>
      <c r="F242" s="108">
        <v>2460.2739999999999</v>
      </c>
      <c r="G242" s="108">
        <v>2460.2739999999999</v>
      </c>
      <c r="H242" s="137" t="s">
        <v>112</v>
      </c>
      <c r="I242" s="101" t="s">
        <v>315</v>
      </c>
      <c r="J242" s="137" t="s">
        <v>63</v>
      </c>
      <c r="N242" s="142">
        <f t="shared" si="4"/>
        <v>6.7970000000000255</v>
      </c>
    </row>
    <row r="243" spans="1:14" s="98" customFormat="1" ht="31.5">
      <c r="A243" s="136" t="str">
        <f>IF(D243="","",SUBTOTAL(3,D$7:D243))</f>
        <v/>
      </c>
      <c r="B243" s="102" t="s">
        <v>11</v>
      </c>
      <c r="C243" s="137" t="s">
        <v>12</v>
      </c>
      <c r="D243" s="101"/>
      <c r="E243" s="108">
        <v>183.291</v>
      </c>
      <c r="F243" s="108">
        <v>171.62700000000001</v>
      </c>
      <c r="G243" s="108">
        <v>171.62700000000001</v>
      </c>
      <c r="H243" s="137" t="s">
        <v>17</v>
      </c>
      <c r="I243" s="101" t="s">
        <v>37</v>
      </c>
      <c r="J243" s="101"/>
      <c r="L243" s="98">
        <f>105627+77663</f>
        <v>183290</v>
      </c>
      <c r="N243" s="142">
        <f t="shared" si="4"/>
        <v>11.663999999999987</v>
      </c>
    </row>
    <row r="244" spans="1:14" s="98" customFormat="1" ht="31.5">
      <c r="A244" s="136" t="str">
        <f>IF(D244="","",SUBTOTAL(3,D$7:D244))</f>
        <v/>
      </c>
      <c r="B244" s="102" t="s">
        <v>13</v>
      </c>
      <c r="C244" s="137" t="s">
        <v>12</v>
      </c>
      <c r="D244" s="101"/>
      <c r="E244" s="108">
        <v>8.5359999999999996</v>
      </c>
      <c r="F244" s="108">
        <v>8.5359999999999996</v>
      </c>
      <c r="G244" s="108">
        <v>8.5359999999999996</v>
      </c>
      <c r="H244" s="137" t="s">
        <v>17</v>
      </c>
      <c r="I244" s="101" t="s">
        <v>309</v>
      </c>
      <c r="J244" s="101"/>
      <c r="N244" s="142">
        <f t="shared" si="4"/>
        <v>0</v>
      </c>
    </row>
    <row r="245" spans="1:14" s="98" customFormat="1" ht="31.5">
      <c r="A245" s="136" t="str">
        <f>IF(D245="","",SUBTOTAL(3,D$7:D245))</f>
        <v/>
      </c>
      <c r="B245" s="102" t="s">
        <v>14</v>
      </c>
      <c r="C245" s="137" t="s">
        <v>12</v>
      </c>
      <c r="D245" s="101"/>
      <c r="E245" s="108">
        <v>79.02</v>
      </c>
      <c r="F245" s="108">
        <v>79.02</v>
      </c>
      <c r="G245" s="108">
        <v>79.02</v>
      </c>
      <c r="H245" s="137" t="s">
        <v>17</v>
      </c>
      <c r="I245" s="101" t="s">
        <v>316</v>
      </c>
      <c r="J245" s="101"/>
      <c r="N245" s="142">
        <f t="shared" si="4"/>
        <v>0</v>
      </c>
    </row>
    <row r="246" spans="1:14" s="116" customFormat="1" ht="47.25">
      <c r="A246" s="136">
        <f>IF(D246="","",SUBTOTAL(3,D$7:D246))</f>
        <v>58</v>
      </c>
      <c r="B246" s="281" t="s">
        <v>317</v>
      </c>
      <c r="C246" s="281"/>
      <c r="D246" s="99" t="s">
        <v>123</v>
      </c>
      <c r="E246" s="106"/>
      <c r="F246" s="106"/>
      <c r="G246" s="106"/>
      <c r="H246" s="99"/>
      <c r="I246" s="99"/>
      <c r="J246" s="99"/>
      <c r="N246" s="142">
        <f t="shared" si="4"/>
        <v>0</v>
      </c>
    </row>
    <row r="247" spans="1:14" s="103" customFormat="1" ht="31.5">
      <c r="A247" s="136" t="str">
        <f>IF(D247="","",SUBTOTAL(3,D$7:D247))</f>
        <v/>
      </c>
      <c r="B247" s="102" t="s">
        <v>44</v>
      </c>
      <c r="C247" s="101" t="s">
        <v>10</v>
      </c>
      <c r="D247" s="101"/>
      <c r="E247" s="117">
        <v>825.15499999999997</v>
      </c>
      <c r="F247" s="117">
        <v>788</v>
      </c>
      <c r="G247" s="117">
        <v>787.64800000000002</v>
      </c>
      <c r="H247" s="137" t="s">
        <v>17</v>
      </c>
      <c r="I247" s="101" t="s">
        <v>318</v>
      </c>
      <c r="J247" s="101"/>
      <c r="N247" s="142">
        <f t="shared" si="4"/>
        <v>37.154999999999973</v>
      </c>
    </row>
    <row r="248" spans="1:14" s="103" customFormat="1" ht="31.5">
      <c r="A248" s="136" t="str">
        <f>IF(D248="","",SUBTOTAL(3,D$7:D248))</f>
        <v/>
      </c>
      <c r="B248" s="102" t="s">
        <v>11</v>
      </c>
      <c r="C248" s="137" t="s">
        <v>12</v>
      </c>
      <c r="D248" s="101"/>
      <c r="E248" s="117">
        <f>7.291+52.645</f>
        <v>59.936000000000007</v>
      </c>
      <c r="F248" s="117">
        <v>60</v>
      </c>
      <c r="G248" s="117">
        <v>59.936</v>
      </c>
      <c r="H248" s="137" t="s">
        <v>17</v>
      </c>
      <c r="I248" s="101" t="s">
        <v>319</v>
      </c>
      <c r="J248" s="101"/>
      <c r="N248" s="142">
        <f t="shared" si="4"/>
        <v>-6.3999999999992951E-2</v>
      </c>
    </row>
    <row r="249" spans="1:14" s="103" customFormat="1" ht="31.5">
      <c r="A249" s="136" t="str">
        <f>IF(D249="","",SUBTOTAL(3,D$7:D249))</f>
        <v/>
      </c>
      <c r="B249" s="102" t="s">
        <v>14</v>
      </c>
      <c r="C249" s="137" t="s">
        <v>12</v>
      </c>
      <c r="D249" s="101"/>
      <c r="E249" s="117">
        <v>21.172999999999998</v>
      </c>
      <c r="F249" s="117">
        <v>21</v>
      </c>
      <c r="G249" s="117">
        <v>21.172999999999998</v>
      </c>
      <c r="H249" s="137" t="s">
        <v>17</v>
      </c>
      <c r="I249" s="101" t="s">
        <v>320</v>
      </c>
      <c r="J249" s="101"/>
      <c r="N249" s="142">
        <f t="shared" si="4"/>
        <v>0.17299999999999827</v>
      </c>
    </row>
    <row r="250" spans="1:14" s="116" customFormat="1" ht="63">
      <c r="A250" s="136">
        <f>IF(D250="","",SUBTOTAL(3,D$7:D250))</f>
        <v>59</v>
      </c>
      <c r="B250" s="281" t="s">
        <v>321</v>
      </c>
      <c r="C250" s="281"/>
      <c r="D250" s="99" t="s">
        <v>123</v>
      </c>
      <c r="E250" s="106"/>
      <c r="F250" s="106"/>
      <c r="G250" s="106"/>
      <c r="H250" s="99"/>
      <c r="I250" s="99"/>
      <c r="J250" s="99"/>
      <c r="N250" s="142">
        <f t="shared" si="4"/>
        <v>0</v>
      </c>
    </row>
    <row r="251" spans="1:14" s="103" customFormat="1" ht="31.5">
      <c r="A251" s="136" t="str">
        <f>IF(D251="","",SUBTOTAL(3,D$7:D251))</f>
        <v/>
      </c>
      <c r="B251" s="102" t="s">
        <v>44</v>
      </c>
      <c r="C251" s="101" t="s">
        <v>10</v>
      </c>
      <c r="D251" s="101"/>
      <c r="E251" s="117">
        <v>4388.7370000000001</v>
      </c>
      <c r="F251" s="117">
        <v>4279.9390000000003</v>
      </c>
      <c r="G251" s="117">
        <v>4279.9390000000003</v>
      </c>
      <c r="H251" s="137" t="s">
        <v>112</v>
      </c>
      <c r="I251" s="101" t="s">
        <v>322</v>
      </c>
      <c r="J251" s="137" t="s">
        <v>63</v>
      </c>
      <c r="N251" s="142">
        <f t="shared" si="4"/>
        <v>108.79799999999977</v>
      </c>
    </row>
    <row r="252" spans="1:14" s="103" customFormat="1" ht="31.5">
      <c r="A252" s="136" t="str">
        <f>IF(D252="","",SUBTOTAL(3,D$7:D252))</f>
        <v/>
      </c>
      <c r="B252" s="102" t="s">
        <v>11</v>
      </c>
      <c r="C252" s="137" t="s">
        <v>12</v>
      </c>
      <c r="D252" s="101"/>
      <c r="E252" s="117">
        <f>16.447+175.637</f>
        <v>192.084</v>
      </c>
      <c r="F252" s="117">
        <v>172</v>
      </c>
      <c r="G252" s="117">
        <v>172.023</v>
      </c>
      <c r="H252" s="137" t="s">
        <v>17</v>
      </c>
      <c r="I252" s="101" t="s">
        <v>323</v>
      </c>
      <c r="J252" s="101"/>
      <c r="N252" s="142">
        <f t="shared" si="4"/>
        <v>20.084000000000003</v>
      </c>
    </row>
    <row r="253" spans="1:14" s="103" customFormat="1" ht="31.5">
      <c r="A253" s="136" t="str">
        <f>IF(D253="","",SUBTOTAL(3,D$7:D253))</f>
        <v/>
      </c>
      <c r="B253" s="102" t="s">
        <v>13</v>
      </c>
      <c r="C253" s="137" t="s">
        <v>12</v>
      </c>
      <c r="D253" s="101"/>
      <c r="E253" s="117">
        <v>17.027999999999999</v>
      </c>
      <c r="F253" s="117">
        <v>17</v>
      </c>
      <c r="G253" s="117">
        <v>17.027999999999999</v>
      </c>
      <c r="H253" s="137" t="s">
        <v>17</v>
      </c>
      <c r="I253" s="101" t="s">
        <v>324</v>
      </c>
      <c r="J253" s="101"/>
      <c r="N253" s="142">
        <f t="shared" si="4"/>
        <v>2.7999999999998693E-2</v>
      </c>
    </row>
    <row r="254" spans="1:14" s="103" customFormat="1" ht="31.5">
      <c r="A254" s="136" t="str">
        <f>IF(D254="","",SUBTOTAL(3,D$7:D254))</f>
        <v/>
      </c>
      <c r="B254" s="102" t="s">
        <v>14</v>
      </c>
      <c r="C254" s="137" t="s">
        <v>12</v>
      </c>
      <c r="D254" s="101"/>
      <c r="E254" s="117">
        <f>97.935+0.21</f>
        <v>98.144999999999996</v>
      </c>
      <c r="F254" s="117">
        <v>98</v>
      </c>
      <c r="G254" s="117">
        <v>97.935000000000002</v>
      </c>
      <c r="H254" s="137" t="s">
        <v>17</v>
      </c>
      <c r="I254" s="101" t="s">
        <v>325</v>
      </c>
      <c r="J254" s="101"/>
      <c r="N254" s="142">
        <f t="shared" si="4"/>
        <v>0.14499999999999602</v>
      </c>
    </row>
    <row r="255" spans="1:14" s="116" customFormat="1" ht="31.5">
      <c r="A255" s="136">
        <f>IF(D255="","",SUBTOTAL(3,D$7:D255))</f>
        <v>60</v>
      </c>
      <c r="B255" s="135" t="s">
        <v>326</v>
      </c>
      <c r="C255" s="137"/>
      <c r="D255" s="136" t="s">
        <v>327</v>
      </c>
      <c r="E255" s="150"/>
      <c r="F255" s="150"/>
      <c r="G255" s="150"/>
      <c r="H255" s="136"/>
      <c r="I255" s="136"/>
      <c r="J255" s="136"/>
      <c r="N255" s="142">
        <f t="shared" si="4"/>
        <v>0</v>
      </c>
    </row>
    <row r="256" spans="1:14" s="103" customFormat="1" ht="31.5">
      <c r="A256" s="136" t="str">
        <f>IF(D256="","",SUBTOTAL(3,D$7:D256))</f>
        <v/>
      </c>
      <c r="B256" s="138" t="s">
        <v>22</v>
      </c>
      <c r="C256" s="137" t="s">
        <v>10</v>
      </c>
      <c r="D256" s="137"/>
      <c r="E256" s="118">
        <v>2670.7559999999999</v>
      </c>
      <c r="F256" s="118">
        <v>2670.7559999999999</v>
      </c>
      <c r="G256" s="118">
        <v>2648.404</v>
      </c>
      <c r="H256" s="137" t="s">
        <v>112</v>
      </c>
      <c r="I256" s="137" t="s">
        <v>328</v>
      </c>
      <c r="J256" s="137" t="s">
        <v>63</v>
      </c>
      <c r="N256" s="142">
        <f t="shared" si="4"/>
        <v>0</v>
      </c>
    </row>
    <row r="257" spans="1:14" s="103" customFormat="1" ht="31.5">
      <c r="A257" s="136" t="str">
        <f>IF(D257="","",SUBTOTAL(3,D$7:D257))</f>
        <v/>
      </c>
      <c r="B257" s="138" t="s">
        <v>30</v>
      </c>
      <c r="C257" s="137" t="s">
        <v>12</v>
      </c>
      <c r="D257" s="137"/>
      <c r="E257" s="118">
        <v>87.733999999999995</v>
      </c>
      <c r="F257" s="118">
        <v>87.733999999999995</v>
      </c>
      <c r="G257" s="118">
        <f>F257</f>
        <v>87.733999999999995</v>
      </c>
      <c r="H257" s="137" t="s">
        <v>17</v>
      </c>
      <c r="I257" s="137" t="s">
        <v>329</v>
      </c>
      <c r="J257" s="137"/>
      <c r="N257" s="142">
        <f t="shared" si="4"/>
        <v>0</v>
      </c>
    </row>
    <row r="258" spans="1:14" s="103" customFormat="1" ht="31.5">
      <c r="A258" s="136" t="str">
        <f>IF(D258="","",SUBTOTAL(3,D$7:D258))</f>
        <v/>
      </c>
      <c r="B258" s="138" t="s">
        <v>250</v>
      </c>
      <c r="C258" s="137" t="s">
        <v>12</v>
      </c>
      <c r="D258" s="137"/>
      <c r="E258" s="118">
        <v>8.0120000000000005</v>
      </c>
      <c r="F258" s="118">
        <f>E258</f>
        <v>8.0120000000000005</v>
      </c>
      <c r="G258" s="118">
        <f>F258</f>
        <v>8.0120000000000005</v>
      </c>
      <c r="H258" s="137" t="s">
        <v>17</v>
      </c>
      <c r="I258" s="137" t="s">
        <v>292</v>
      </c>
      <c r="J258" s="136"/>
      <c r="N258" s="142">
        <f t="shared" si="4"/>
        <v>0</v>
      </c>
    </row>
    <row r="259" spans="1:14" s="103" customFormat="1" ht="31.5">
      <c r="A259" s="136" t="str">
        <f>IF(D259="","",SUBTOTAL(3,D$7:D259))</f>
        <v/>
      </c>
      <c r="B259" s="138" t="s">
        <v>330</v>
      </c>
      <c r="C259" s="137" t="s">
        <v>12</v>
      </c>
      <c r="D259" s="137"/>
      <c r="E259" s="118">
        <v>87.653999999999996</v>
      </c>
      <c r="F259" s="118">
        <v>87.653999999999996</v>
      </c>
      <c r="G259" s="118">
        <v>61.357999999999997</v>
      </c>
      <c r="H259" s="137" t="s">
        <v>17</v>
      </c>
      <c r="I259" s="137" t="s">
        <v>292</v>
      </c>
      <c r="J259" s="137"/>
      <c r="N259" s="142">
        <f t="shared" si="4"/>
        <v>0</v>
      </c>
    </row>
    <row r="260" spans="1:14" s="116" customFormat="1" ht="31.5">
      <c r="A260" s="136">
        <f>IF(D260="","",SUBTOTAL(3,D$7:D260))</f>
        <v>61</v>
      </c>
      <c r="B260" s="135" t="s">
        <v>331</v>
      </c>
      <c r="C260" s="136"/>
      <c r="D260" s="136" t="s">
        <v>327</v>
      </c>
      <c r="E260" s="152"/>
      <c r="F260" s="152"/>
      <c r="G260" s="152"/>
      <c r="H260" s="136"/>
      <c r="I260" s="136"/>
      <c r="J260" s="99"/>
      <c r="N260" s="142">
        <f t="shared" si="4"/>
        <v>0</v>
      </c>
    </row>
    <row r="261" spans="1:14" s="116" customFormat="1" ht="47.25">
      <c r="A261" s="136" t="str">
        <f>IF(D261="","",SUBTOTAL(3,D$7:D261))</f>
        <v/>
      </c>
      <c r="B261" s="138" t="s">
        <v>22</v>
      </c>
      <c r="C261" s="137" t="s">
        <v>10</v>
      </c>
      <c r="D261" s="137"/>
      <c r="E261" s="118">
        <v>2118.6660000000002</v>
      </c>
      <c r="F261" s="118">
        <f>E261</f>
        <v>2118.6660000000002</v>
      </c>
      <c r="G261" s="118">
        <v>2115.9059999999999</v>
      </c>
      <c r="H261" s="137" t="s">
        <v>112</v>
      </c>
      <c r="I261" s="137" t="s">
        <v>332</v>
      </c>
      <c r="J261" s="137" t="s">
        <v>63</v>
      </c>
      <c r="N261" s="142">
        <f t="shared" si="4"/>
        <v>0</v>
      </c>
    </row>
    <row r="262" spans="1:14" s="116" customFormat="1" ht="47.25">
      <c r="A262" s="136" t="str">
        <f>IF(D262="","",SUBTOTAL(3,D$7:D262))</f>
        <v/>
      </c>
      <c r="B262" s="138" t="s">
        <v>30</v>
      </c>
      <c r="C262" s="137" t="s">
        <v>12</v>
      </c>
      <c r="D262" s="137"/>
      <c r="E262" s="118">
        <v>55.042000000000002</v>
      </c>
      <c r="F262" s="118">
        <f>E262</f>
        <v>55.042000000000002</v>
      </c>
      <c r="G262" s="118">
        <f>F262</f>
        <v>55.042000000000002</v>
      </c>
      <c r="H262" s="137" t="s">
        <v>17</v>
      </c>
      <c r="I262" s="288" t="s">
        <v>333</v>
      </c>
      <c r="J262" s="99"/>
      <c r="L262" s="151" t="s">
        <v>334</v>
      </c>
      <c r="N262" s="142">
        <f t="shared" si="4"/>
        <v>0</v>
      </c>
    </row>
    <row r="263" spans="1:14" s="116" customFormat="1" ht="31.5">
      <c r="A263" s="136" t="str">
        <f>IF(D263="","",SUBTOTAL(3,D$7:D263))</f>
        <v/>
      </c>
      <c r="B263" s="138" t="s">
        <v>250</v>
      </c>
      <c r="C263" s="137" t="s">
        <v>12</v>
      </c>
      <c r="D263" s="137"/>
      <c r="E263" s="118">
        <v>6.7480000000000002</v>
      </c>
      <c r="F263" s="118">
        <f>E263</f>
        <v>6.7480000000000002</v>
      </c>
      <c r="G263" s="118">
        <f>F263</f>
        <v>6.7480000000000002</v>
      </c>
      <c r="H263" s="137" t="s">
        <v>17</v>
      </c>
      <c r="I263" s="137" t="s">
        <v>292</v>
      </c>
      <c r="J263" s="101"/>
      <c r="N263" s="142">
        <f t="shared" si="4"/>
        <v>0</v>
      </c>
    </row>
    <row r="264" spans="1:14" s="116" customFormat="1" ht="31.5">
      <c r="A264" s="136">
        <f>IF(D264="","",SUBTOTAL(3,D$7:D264))</f>
        <v>62</v>
      </c>
      <c r="B264" s="135" t="s">
        <v>335</v>
      </c>
      <c r="C264" s="136"/>
      <c r="D264" s="136" t="s">
        <v>327</v>
      </c>
      <c r="E264" s="152"/>
      <c r="F264" s="152"/>
      <c r="G264" s="152"/>
      <c r="H264" s="136"/>
      <c r="I264" s="136"/>
      <c r="J264" s="99"/>
      <c r="N264" s="142">
        <f t="shared" si="4"/>
        <v>0</v>
      </c>
    </row>
    <row r="265" spans="1:14" s="116" customFormat="1" ht="47.25">
      <c r="A265" s="136" t="str">
        <f>IF(D265="","",SUBTOTAL(3,D$7:D265))</f>
        <v/>
      </c>
      <c r="B265" s="138" t="s">
        <v>336</v>
      </c>
      <c r="C265" s="137" t="s">
        <v>10</v>
      </c>
      <c r="D265" s="137"/>
      <c r="E265" s="118">
        <f>1201.898+938.924</f>
        <v>2140.8220000000001</v>
      </c>
      <c r="F265" s="118">
        <f>E265</f>
        <v>2140.8220000000001</v>
      </c>
      <c r="G265" s="118">
        <v>2137.9290000000001</v>
      </c>
      <c r="H265" s="137" t="s">
        <v>112</v>
      </c>
      <c r="I265" s="137" t="s">
        <v>337</v>
      </c>
      <c r="J265" s="137" t="s">
        <v>63</v>
      </c>
      <c r="N265" s="142">
        <f t="shared" ref="N265:N328" si="5">+E265-F265</f>
        <v>0</v>
      </c>
    </row>
    <row r="266" spans="1:14" s="116" customFormat="1" ht="31.5">
      <c r="A266" s="136" t="str">
        <f>IF(D266="","",SUBTOTAL(3,D$7:D266))</f>
        <v/>
      </c>
      <c r="B266" s="138" t="s">
        <v>30</v>
      </c>
      <c r="C266" s="137" t="s">
        <v>12</v>
      </c>
      <c r="D266" s="137"/>
      <c r="E266" s="118">
        <v>47.307000000000002</v>
      </c>
      <c r="F266" s="118">
        <f>E266</f>
        <v>47.307000000000002</v>
      </c>
      <c r="G266" s="118">
        <f>F266</f>
        <v>47.307000000000002</v>
      </c>
      <c r="H266" s="137" t="s">
        <v>17</v>
      </c>
      <c r="I266" s="137" t="s">
        <v>334</v>
      </c>
      <c r="J266" s="99"/>
      <c r="N266" s="142">
        <f t="shared" si="5"/>
        <v>0</v>
      </c>
    </row>
    <row r="267" spans="1:14" s="116" customFormat="1" ht="31.5">
      <c r="A267" s="136" t="str">
        <f>IF(D267="","",SUBTOTAL(3,D$7:D267))</f>
        <v/>
      </c>
      <c r="B267" s="138" t="s">
        <v>250</v>
      </c>
      <c r="C267" s="137" t="s">
        <v>12</v>
      </c>
      <c r="D267" s="137"/>
      <c r="E267" s="118">
        <v>8.8699999999999992</v>
      </c>
      <c r="F267" s="118">
        <f>E267</f>
        <v>8.8699999999999992</v>
      </c>
      <c r="G267" s="118">
        <f>F267</f>
        <v>8.8699999999999992</v>
      </c>
      <c r="H267" s="137" t="s">
        <v>17</v>
      </c>
      <c r="I267" s="137" t="s">
        <v>292</v>
      </c>
      <c r="J267" s="101"/>
      <c r="N267" s="142">
        <f t="shared" si="5"/>
        <v>0</v>
      </c>
    </row>
    <row r="268" spans="1:14" s="116" customFormat="1" ht="47.25">
      <c r="A268" s="136">
        <f>IF(D268="","",SUBTOTAL(3,D$7:D268))</f>
        <v>63</v>
      </c>
      <c r="B268" s="135" t="s">
        <v>338</v>
      </c>
      <c r="C268" s="136"/>
      <c r="D268" s="136" t="s">
        <v>327</v>
      </c>
      <c r="E268" s="152"/>
      <c r="F268" s="152"/>
      <c r="G268" s="152"/>
      <c r="H268" s="136"/>
      <c r="I268" s="136"/>
      <c r="J268" s="99"/>
      <c r="N268" s="142">
        <f t="shared" si="5"/>
        <v>0</v>
      </c>
    </row>
    <row r="269" spans="1:14" s="116" customFormat="1" ht="31.5">
      <c r="A269" s="136" t="str">
        <f>IF(D269="","",SUBTOTAL(3,D$7:D269))</f>
        <v/>
      </c>
      <c r="B269" s="138" t="s">
        <v>22</v>
      </c>
      <c r="C269" s="137" t="s">
        <v>10</v>
      </c>
      <c r="D269" s="137"/>
      <c r="E269" s="118">
        <v>866.95</v>
      </c>
      <c r="F269" s="118">
        <v>840.79100000000005</v>
      </c>
      <c r="G269" s="118">
        <f>F269</f>
        <v>840.79100000000005</v>
      </c>
      <c r="H269" s="137" t="s">
        <v>17</v>
      </c>
      <c r="I269" s="137" t="s">
        <v>32</v>
      </c>
      <c r="J269" s="137"/>
      <c r="N269" s="142">
        <f t="shared" si="5"/>
        <v>26.158999999999992</v>
      </c>
    </row>
    <row r="270" spans="1:14" s="103" customFormat="1" ht="31.5">
      <c r="A270" s="136" t="str">
        <f>IF(D270="","",SUBTOTAL(3,D$7:D270))</f>
        <v/>
      </c>
      <c r="B270" s="138" t="s">
        <v>30</v>
      </c>
      <c r="C270" s="137" t="s">
        <v>12</v>
      </c>
      <c r="D270" s="137"/>
      <c r="E270" s="118">
        <v>31.643999999999998</v>
      </c>
      <c r="F270" s="118">
        <f>E270</f>
        <v>31.643999999999998</v>
      </c>
      <c r="G270" s="118">
        <f>F270</f>
        <v>31.643999999999998</v>
      </c>
      <c r="H270" s="137" t="s">
        <v>17</v>
      </c>
      <c r="I270" s="137" t="s">
        <v>339</v>
      </c>
      <c r="J270" s="99"/>
      <c r="N270" s="142">
        <f t="shared" si="5"/>
        <v>0</v>
      </c>
    </row>
    <row r="271" spans="1:14" s="289" customFormat="1" ht="31.5">
      <c r="A271" s="136">
        <f>IF(D271="","",SUBTOTAL(3,D$7:D271))</f>
        <v>64</v>
      </c>
      <c r="B271" s="135" t="s">
        <v>340</v>
      </c>
      <c r="C271" s="136"/>
      <c r="D271" s="136" t="s">
        <v>327</v>
      </c>
      <c r="E271" s="152"/>
      <c r="F271" s="152"/>
      <c r="G271" s="152"/>
      <c r="H271" s="136"/>
      <c r="I271" s="136"/>
      <c r="J271" s="99"/>
      <c r="N271" s="142">
        <f t="shared" si="5"/>
        <v>0</v>
      </c>
    </row>
    <row r="272" spans="1:14" s="290" customFormat="1" ht="31.5">
      <c r="A272" s="136" t="str">
        <f>IF(D272="","",SUBTOTAL(3,D$7:D272))</f>
        <v/>
      </c>
      <c r="B272" s="138" t="s">
        <v>22</v>
      </c>
      <c r="C272" s="137" t="s">
        <v>10</v>
      </c>
      <c r="D272" s="137"/>
      <c r="E272" s="118">
        <v>754.44299999999998</v>
      </c>
      <c r="F272" s="118">
        <v>720.15</v>
      </c>
      <c r="G272" s="118">
        <f>F272</f>
        <v>720.15</v>
      </c>
      <c r="H272" s="137" t="s">
        <v>17</v>
      </c>
      <c r="I272" s="137" t="s">
        <v>127</v>
      </c>
      <c r="J272" s="99"/>
      <c r="N272" s="142">
        <f t="shared" si="5"/>
        <v>34.293000000000006</v>
      </c>
    </row>
    <row r="273" spans="1:14" s="290" customFormat="1" ht="31.5">
      <c r="A273" s="136" t="str">
        <f>IF(D273="","",SUBTOTAL(3,D$7:D273))</f>
        <v/>
      </c>
      <c r="B273" s="138" t="s">
        <v>30</v>
      </c>
      <c r="C273" s="137" t="s">
        <v>12</v>
      </c>
      <c r="D273" s="137"/>
      <c r="E273" s="118">
        <v>19.600000000000001</v>
      </c>
      <c r="F273" s="118">
        <f>E273</f>
        <v>19.600000000000001</v>
      </c>
      <c r="G273" s="118">
        <f>F273</f>
        <v>19.600000000000001</v>
      </c>
      <c r="H273" s="137" t="s">
        <v>17</v>
      </c>
      <c r="I273" s="137" t="s">
        <v>341</v>
      </c>
      <c r="J273" s="99"/>
      <c r="N273" s="142">
        <f t="shared" si="5"/>
        <v>0</v>
      </c>
    </row>
    <row r="274" spans="1:14" s="289" customFormat="1" ht="31.5">
      <c r="A274" s="136">
        <f>IF(D274="","",SUBTOTAL(3,D$7:D274))</f>
        <v>65</v>
      </c>
      <c r="B274" s="135" t="s">
        <v>342</v>
      </c>
      <c r="C274" s="136"/>
      <c r="D274" s="136" t="s">
        <v>327</v>
      </c>
      <c r="E274" s="152"/>
      <c r="F274" s="152"/>
      <c r="G274" s="152"/>
      <c r="H274" s="136"/>
      <c r="I274" s="136"/>
      <c r="J274" s="99"/>
      <c r="N274" s="142">
        <f t="shared" si="5"/>
        <v>0</v>
      </c>
    </row>
    <row r="275" spans="1:14" s="290" customFormat="1" ht="31.5">
      <c r="A275" s="136" t="str">
        <f>IF(D275="","",SUBTOTAL(3,D$7:D275))</f>
        <v/>
      </c>
      <c r="B275" s="138" t="s">
        <v>22</v>
      </c>
      <c r="C275" s="137" t="s">
        <v>10</v>
      </c>
      <c r="D275" s="137"/>
      <c r="E275" s="118">
        <v>834.90200000000004</v>
      </c>
      <c r="F275" s="118">
        <v>809.85400000000004</v>
      </c>
      <c r="G275" s="118">
        <f>F275</f>
        <v>809.85400000000004</v>
      </c>
      <c r="H275" s="137" t="s">
        <v>17</v>
      </c>
      <c r="I275" s="137" t="s">
        <v>328</v>
      </c>
      <c r="J275" s="99"/>
      <c r="N275" s="142">
        <f t="shared" si="5"/>
        <v>25.048000000000002</v>
      </c>
    </row>
    <row r="276" spans="1:14" s="290" customFormat="1" ht="31.5">
      <c r="A276" s="136" t="str">
        <f>IF(D276="","",SUBTOTAL(3,D$7:D276))</f>
        <v/>
      </c>
      <c r="B276" s="138" t="s">
        <v>30</v>
      </c>
      <c r="C276" s="137" t="s">
        <v>12</v>
      </c>
      <c r="D276" s="137"/>
      <c r="E276" s="118">
        <v>21.422999999999998</v>
      </c>
      <c r="F276" s="118">
        <f>E276</f>
        <v>21.422999999999998</v>
      </c>
      <c r="G276" s="118">
        <f>F276</f>
        <v>21.422999999999998</v>
      </c>
      <c r="H276" s="137" t="s">
        <v>17</v>
      </c>
      <c r="I276" s="137" t="s">
        <v>343</v>
      </c>
      <c r="J276" s="99"/>
      <c r="N276" s="142">
        <f t="shared" si="5"/>
        <v>0</v>
      </c>
    </row>
    <row r="277" spans="1:14" s="141" customFormat="1" ht="31.5">
      <c r="A277" s="136">
        <f>IF(D277="","",SUBTOTAL(3,D$7:D277))</f>
        <v>66</v>
      </c>
      <c r="B277" s="135" t="s">
        <v>344</v>
      </c>
      <c r="C277" s="136"/>
      <c r="D277" s="136" t="s">
        <v>345</v>
      </c>
      <c r="E277" s="150"/>
      <c r="F277" s="150"/>
      <c r="G277" s="150"/>
      <c r="H277" s="136"/>
      <c r="I277" s="136"/>
      <c r="J277" s="136"/>
      <c r="L277" s="142"/>
      <c r="N277" s="142">
        <f t="shared" si="5"/>
        <v>0</v>
      </c>
    </row>
    <row r="278" spans="1:14" s="145" customFormat="1" ht="31.5">
      <c r="A278" s="136" t="str">
        <f>IF(D278="","",SUBTOTAL(3,D$7:D278))</f>
        <v/>
      </c>
      <c r="B278" s="138" t="s">
        <v>22</v>
      </c>
      <c r="C278" s="137" t="s">
        <v>10</v>
      </c>
      <c r="D278" s="137"/>
      <c r="E278" s="150">
        <v>378.25900000000001</v>
      </c>
      <c r="F278" s="150">
        <v>366.911</v>
      </c>
      <c r="G278" s="150">
        <v>366.911</v>
      </c>
      <c r="H278" s="137" t="s">
        <v>17</v>
      </c>
      <c r="I278" s="137" t="s">
        <v>105</v>
      </c>
      <c r="J278" s="137"/>
      <c r="L278" s="144"/>
      <c r="N278" s="142">
        <f t="shared" si="5"/>
        <v>11.348000000000013</v>
      </c>
    </row>
    <row r="279" spans="1:14" s="145" customFormat="1" ht="31.5">
      <c r="A279" s="136" t="str">
        <f>IF(D279="","",SUBTOTAL(3,D$7:D279))</f>
        <v/>
      </c>
      <c r="B279" s="138" t="s">
        <v>30</v>
      </c>
      <c r="C279" s="137" t="s">
        <v>12</v>
      </c>
      <c r="D279" s="137"/>
      <c r="E279" s="150">
        <v>12.425815</v>
      </c>
      <c r="F279" s="150">
        <v>12.425000000000001</v>
      </c>
      <c r="G279" s="150">
        <v>12.425000000000001</v>
      </c>
      <c r="H279" s="137" t="s">
        <v>17</v>
      </c>
      <c r="I279" s="137" t="s">
        <v>346</v>
      </c>
      <c r="J279" s="137"/>
      <c r="L279" s="144"/>
      <c r="N279" s="142">
        <f t="shared" si="5"/>
        <v>8.1499999999934403E-4</v>
      </c>
    </row>
    <row r="280" spans="1:14" s="141" customFormat="1" ht="31.5">
      <c r="A280" s="136">
        <f>IF(D280="","",SUBTOTAL(3,D$7:D280))</f>
        <v>67</v>
      </c>
      <c r="B280" s="135" t="s">
        <v>347</v>
      </c>
      <c r="C280" s="136"/>
      <c r="D280" s="136" t="s">
        <v>345</v>
      </c>
      <c r="E280" s="150"/>
      <c r="F280" s="150"/>
      <c r="G280" s="150"/>
      <c r="H280" s="136"/>
      <c r="I280" s="136"/>
      <c r="J280" s="136"/>
      <c r="L280" s="142"/>
      <c r="N280" s="142">
        <f t="shared" si="5"/>
        <v>0</v>
      </c>
    </row>
    <row r="281" spans="1:14" s="145" customFormat="1" ht="31.5">
      <c r="A281" s="136" t="str">
        <f>IF(D281="","",SUBTOTAL(3,D$7:D281))</f>
        <v/>
      </c>
      <c r="B281" s="138" t="s">
        <v>22</v>
      </c>
      <c r="C281" s="137" t="s">
        <v>10</v>
      </c>
      <c r="D281" s="137"/>
      <c r="E281" s="150">
        <v>511.11099999999999</v>
      </c>
      <c r="F281" s="150">
        <v>495.77699999999999</v>
      </c>
      <c r="G281" s="150">
        <v>495.77699999999999</v>
      </c>
      <c r="H281" s="137" t="s">
        <v>17</v>
      </c>
      <c r="I281" s="137" t="s">
        <v>105</v>
      </c>
      <c r="J281" s="137"/>
      <c r="L281" s="144"/>
      <c r="N281" s="142">
        <f t="shared" si="5"/>
        <v>15.334000000000003</v>
      </c>
    </row>
    <row r="282" spans="1:14" s="145" customFormat="1" ht="31.5">
      <c r="A282" s="136" t="str">
        <f>IF(D282="","",SUBTOTAL(3,D$7:D282))</f>
        <v/>
      </c>
      <c r="B282" s="138" t="s">
        <v>30</v>
      </c>
      <c r="C282" s="137" t="s">
        <v>12</v>
      </c>
      <c r="D282" s="137"/>
      <c r="E282" s="150">
        <v>16.790019000000001</v>
      </c>
      <c r="F282" s="150">
        <v>16.79</v>
      </c>
      <c r="G282" s="150">
        <v>16.79</v>
      </c>
      <c r="H282" s="137" t="s">
        <v>17</v>
      </c>
      <c r="I282" s="137" t="s">
        <v>346</v>
      </c>
      <c r="J282" s="137"/>
      <c r="L282" s="144"/>
      <c r="N282" s="142">
        <f t="shared" si="5"/>
        <v>1.9000000001767603E-5</v>
      </c>
    </row>
    <row r="283" spans="1:14" s="141" customFormat="1" ht="31.5">
      <c r="A283" s="136">
        <f>IF(D283="","",SUBTOTAL(3,D$7:D283))</f>
        <v>68</v>
      </c>
      <c r="B283" s="135" t="s">
        <v>348</v>
      </c>
      <c r="C283" s="136"/>
      <c r="D283" s="136" t="s">
        <v>345</v>
      </c>
      <c r="E283" s="150"/>
      <c r="F283" s="150"/>
      <c r="G283" s="150"/>
      <c r="H283" s="136"/>
      <c r="I283" s="136"/>
      <c r="J283" s="136"/>
      <c r="L283" s="142"/>
      <c r="N283" s="142">
        <f t="shared" si="5"/>
        <v>0</v>
      </c>
    </row>
    <row r="284" spans="1:14" s="145" customFormat="1" ht="31.5">
      <c r="A284" s="136" t="str">
        <f>IF(D284="","",SUBTOTAL(3,D$7:D284))</f>
        <v/>
      </c>
      <c r="B284" s="138" t="s">
        <v>22</v>
      </c>
      <c r="C284" s="137" t="s">
        <v>10</v>
      </c>
      <c r="D284" s="137"/>
      <c r="E284" s="150">
        <v>681.96600000000001</v>
      </c>
      <c r="F284" s="150">
        <v>647.86800000000005</v>
      </c>
      <c r="G284" s="150">
        <v>647.86800000000005</v>
      </c>
      <c r="H284" s="137" t="s">
        <v>17</v>
      </c>
      <c r="I284" s="137" t="s">
        <v>127</v>
      </c>
      <c r="J284" s="137"/>
      <c r="L284" s="144"/>
      <c r="N284" s="142">
        <f t="shared" si="5"/>
        <v>34.097999999999956</v>
      </c>
    </row>
    <row r="285" spans="1:14" s="145" customFormat="1" ht="31.5">
      <c r="A285" s="136" t="str">
        <f>IF(D285="","",SUBTOTAL(3,D$7:D285))</f>
        <v/>
      </c>
      <c r="B285" s="138" t="s">
        <v>30</v>
      </c>
      <c r="C285" s="137" t="s">
        <v>12</v>
      </c>
      <c r="D285" s="137"/>
      <c r="E285" s="150">
        <v>17.498999999999999</v>
      </c>
      <c r="F285" s="150">
        <v>17.498999999999999</v>
      </c>
      <c r="G285" s="150">
        <v>17.498999999999999</v>
      </c>
      <c r="H285" s="137" t="s">
        <v>17</v>
      </c>
      <c r="I285" s="137" t="s">
        <v>349</v>
      </c>
      <c r="J285" s="137"/>
      <c r="L285" s="144"/>
      <c r="N285" s="142">
        <f t="shared" si="5"/>
        <v>0</v>
      </c>
    </row>
    <row r="286" spans="1:14" s="141" customFormat="1" ht="31.5">
      <c r="A286" s="136">
        <f>IF(D286="","",SUBTOTAL(3,D$7:D286))</f>
        <v>69</v>
      </c>
      <c r="B286" s="135" t="s">
        <v>350</v>
      </c>
      <c r="C286" s="136"/>
      <c r="D286" s="136" t="s">
        <v>345</v>
      </c>
      <c r="E286" s="150"/>
      <c r="F286" s="150"/>
      <c r="G286" s="150"/>
      <c r="H286" s="136"/>
      <c r="I286" s="136"/>
      <c r="J286" s="136"/>
      <c r="L286" s="142"/>
      <c r="N286" s="142">
        <f t="shared" si="5"/>
        <v>0</v>
      </c>
    </row>
    <row r="287" spans="1:14" s="145" customFormat="1" ht="31.5">
      <c r="A287" s="136" t="str">
        <f>IF(D287="","",SUBTOTAL(3,D$7:D287))</f>
        <v/>
      </c>
      <c r="B287" s="138" t="s">
        <v>22</v>
      </c>
      <c r="C287" s="137" t="s">
        <v>10</v>
      </c>
      <c r="D287" s="137"/>
      <c r="E287" s="150">
        <v>394.803</v>
      </c>
      <c r="F287" s="150">
        <v>382.959</v>
      </c>
      <c r="G287" s="150">
        <v>382.959</v>
      </c>
      <c r="H287" s="137" t="s">
        <v>17</v>
      </c>
      <c r="I287" s="137" t="s">
        <v>351</v>
      </c>
      <c r="J287" s="137"/>
      <c r="L287" s="144"/>
      <c r="N287" s="142">
        <f t="shared" si="5"/>
        <v>11.843999999999994</v>
      </c>
    </row>
    <row r="288" spans="1:14" s="145" customFormat="1" ht="31.5">
      <c r="A288" s="136" t="str">
        <f>IF(D288="","",SUBTOTAL(3,D$7:D288))</f>
        <v/>
      </c>
      <c r="B288" s="138" t="s">
        <v>30</v>
      </c>
      <c r="C288" s="137" t="s">
        <v>12</v>
      </c>
      <c r="D288" s="137"/>
      <c r="E288" s="150">
        <v>2.8340000000000001</v>
      </c>
      <c r="F288" s="150">
        <v>2.8340000000000001</v>
      </c>
      <c r="G288" s="150">
        <v>2.8340000000000001</v>
      </c>
      <c r="H288" s="137" t="s">
        <v>17</v>
      </c>
      <c r="I288" s="137" t="s">
        <v>352</v>
      </c>
      <c r="J288" s="137"/>
      <c r="L288" s="144"/>
      <c r="N288" s="142">
        <f t="shared" si="5"/>
        <v>0</v>
      </c>
    </row>
    <row r="289" spans="1:14" s="141" customFormat="1" ht="31.5">
      <c r="A289" s="136">
        <f>IF(D289="","",SUBTOTAL(3,D$7:D289))</f>
        <v>70</v>
      </c>
      <c r="B289" s="135" t="s">
        <v>353</v>
      </c>
      <c r="C289" s="136"/>
      <c r="D289" s="136" t="s">
        <v>345</v>
      </c>
      <c r="E289" s="150"/>
      <c r="F289" s="150"/>
      <c r="G289" s="150"/>
      <c r="H289" s="136"/>
      <c r="I289" s="136"/>
      <c r="J289" s="136"/>
      <c r="L289" s="142"/>
      <c r="N289" s="142">
        <f t="shared" si="5"/>
        <v>0</v>
      </c>
    </row>
    <row r="290" spans="1:14" s="145" customFormat="1" ht="31.5">
      <c r="A290" s="136" t="str">
        <f>IF(D290="","",SUBTOTAL(3,D$7:D290))</f>
        <v/>
      </c>
      <c r="B290" s="138" t="s">
        <v>22</v>
      </c>
      <c r="C290" s="137" t="s">
        <v>10</v>
      </c>
      <c r="D290" s="137"/>
      <c r="E290" s="150">
        <v>283.02600000000001</v>
      </c>
      <c r="F290" s="150">
        <v>268.875</v>
      </c>
      <c r="G290" s="150">
        <v>268.875</v>
      </c>
      <c r="H290" s="137" t="s">
        <v>17</v>
      </c>
      <c r="I290" s="137" t="s">
        <v>127</v>
      </c>
      <c r="J290" s="137"/>
      <c r="L290" s="144"/>
      <c r="N290" s="142">
        <f t="shared" si="5"/>
        <v>14.15100000000001</v>
      </c>
    </row>
    <row r="291" spans="1:14" s="145" customFormat="1" ht="31.5">
      <c r="A291" s="136" t="str">
        <f>IF(D291="","",SUBTOTAL(3,D$7:D291))</f>
        <v/>
      </c>
      <c r="B291" s="138" t="s">
        <v>30</v>
      </c>
      <c r="C291" s="137" t="s">
        <v>12</v>
      </c>
      <c r="D291" s="137"/>
      <c r="E291" s="150">
        <v>9.0649999999999995</v>
      </c>
      <c r="F291" s="150">
        <v>9.0649999999999995</v>
      </c>
      <c r="G291" s="150">
        <v>9.0649999999999995</v>
      </c>
      <c r="H291" s="137" t="s">
        <v>17</v>
      </c>
      <c r="I291" s="137" t="s">
        <v>35</v>
      </c>
      <c r="J291" s="137"/>
      <c r="L291" s="144"/>
      <c r="N291" s="142">
        <f t="shared" si="5"/>
        <v>0</v>
      </c>
    </row>
    <row r="292" spans="1:14" s="141" customFormat="1" ht="31.5">
      <c r="A292" s="136">
        <f>IF(D292="","",SUBTOTAL(3,D$7:D292))</f>
        <v>71</v>
      </c>
      <c r="B292" s="135" t="s">
        <v>354</v>
      </c>
      <c r="C292" s="136"/>
      <c r="D292" s="136" t="s">
        <v>345</v>
      </c>
      <c r="E292" s="150"/>
      <c r="F292" s="150"/>
      <c r="G292" s="150"/>
      <c r="H292" s="136"/>
      <c r="I292" s="136"/>
      <c r="J292" s="136"/>
      <c r="L292" s="142"/>
      <c r="N292" s="142">
        <f t="shared" si="5"/>
        <v>0</v>
      </c>
    </row>
    <row r="293" spans="1:14" s="145" customFormat="1" ht="31.5">
      <c r="A293" s="136" t="str">
        <f>IF(D293="","",SUBTOTAL(3,D$7:D293))</f>
        <v/>
      </c>
      <c r="B293" s="138" t="s">
        <v>22</v>
      </c>
      <c r="C293" s="137" t="s">
        <v>10</v>
      </c>
      <c r="D293" s="137"/>
      <c r="E293" s="150">
        <v>321.435</v>
      </c>
      <c r="F293" s="150">
        <v>305.363</v>
      </c>
      <c r="G293" s="150">
        <v>305.363</v>
      </c>
      <c r="H293" s="137" t="s">
        <v>17</v>
      </c>
      <c r="I293" s="137" t="s">
        <v>127</v>
      </c>
      <c r="J293" s="137"/>
      <c r="L293" s="144"/>
      <c r="N293" s="142">
        <f t="shared" si="5"/>
        <v>16.072000000000003</v>
      </c>
    </row>
    <row r="294" spans="1:14" s="145" customFormat="1" ht="31.5">
      <c r="A294" s="136" t="str">
        <f>IF(D294="","",SUBTOTAL(3,D$7:D294))</f>
        <v/>
      </c>
      <c r="B294" s="138" t="s">
        <v>30</v>
      </c>
      <c r="C294" s="137" t="s">
        <v>12</v>
      </c>
      <c r="D294" s="137"/>
      <c r="E294" s="150">
        <v>10.295999999999999</v>
      </c>
      <c r="F294" s="150">
        <v>10.295999999999999</v>
      </c>
      <c r="G294" s="150">
        <v>10.295999999999999</v>
      </c>
      <c r="H294" s="137" t="s">
        <v>17</v>
      </c>
      <c r="I294" s="137" t="s">
        <v>294</v>
      </c>
      <c r="J294" s="137"/>
      <c r="L294" s="144"/>
      <c r="N294" s="142">
        <f t="shared" si="5"/>
        <v>0</v>
      </c>
    </row>
    <row r="295" spans="1:14" s="145" customFormat="1" ht="47.25">
      <c r="A295" s="136" t="str">
        <f>IF(D295="","",SUBTOTAL(3,D$7:D295))</f>
        <v/>
      </c>
      <c r="B295" s="138" t="s">
        <v>355</v>
      </c>
      <c r="C295" s="137" t="s">
        <v>12</v>
      </c>
      <c r="D295" s="137"/>
      <c r="E295" s="150">
        <v>9.4369999999999994</v>
      </c>
      <c r="F295" s="150">
        <v>9.4369999999999994</v>
      </c>
      <c r="G295" s="150">
        <v>9.4369999999999994</v>
      </c>
      <c r="H295" s="137" t="s">
        <v>17</v>
      </c>
      <c r="I295" s="137" t="s">
        <v>356</v>
      </c>
      <c r="J295" s="137"/>
      <c r="L295" s="144"/>
      <c r="N295" s="142">
        <f t="shared" si="5"/>
        <v>0</v>
      </c>
    </row>
    <row r="296" spans="1:14" s="141" customFormat="1" ht="31.5">
      <c r="A296" s="136">
        <f>IF(D296="","",SUBTOTAL(3,D$7:D296))</f>
        <v>72</v>
      </c>
      <c r="B296" s="135" t="s">
        <v>357</v>
      </c>
      <c r="C296" s="136"/>
      <c r="D296" s="136" t="s">
        <v>345</v>
      </c>
      <c r="E296" s="150"/>
      <c r="F296" s="150"/>
      <c r="G296" s="150"/>
      <c r="H296" s="136"/>
      <c r="I296" s="136"/>
      <c r="J296" s="136"/>
      <c r="L296" s="142"/>
      <c r="N296" s="142">
        <f t="shared" si="5"/>
        <v>0</v>
      </c>
    </row>
    <row r="297" spans="1:14" s="145" customFormat="1" ht="31.5">
      <c r="A297" s="136" t="str">
        <f>IF(D297="","",SUBTOTAL(3,D$7:D297))</f>
        <v/>
      </c>
      <c r="B297" s="138" t="s">
        <v>22</v>
      </c>
      <c r="C297" s="137" t="s">
        <v>10</v>
      </c>
      <c r="D297" s="137"/>
      <c r="E297" s="150">
        <v>876.31600000000003</v>
      </c>
      <c r="F297" s="150">
        <v>832.5</v>
      </c>
      <c r="G297" s="150">
        <v>832.5</v>
      </c>
      <c r="H297" s="137" t="s">
        <v>17</v>
      </c>
      <c r="I297" s="137" t="s">
        <v>127</v>
      </c>
      <c r="J297" s="137"/>
      <c r="L297" s="144"/>
      <c r="N297" s="142">
        <f t="shared" si="5"/>
        <v>43.816000000000031</v>
      </c>
    </row>
    <row r="298" spans="1:14" s="145" customFormat="1" ht="31.5">
      <c r="A298" s="136" t="str">
        <f>IF(D298="","",SUBTOTAL(3,D$7:D298))</f>
        <v/>
      </c>
      <c r="B298" s="138" t="s">
        <v>30</v>
      </c>
      <c r="C298" s="137" t="s">
        <v>12</v>
      </c>
      <c r="D298" s="137"/>
      <c r="E298" s="150">
        <v>20.068000000000001</v>
      </c>
      <c r="F298" s="150">
        <v>20.068000000000001</v>
      </c>
      <c r="G298" s="150">
        <v>20.068000000000001</v>
      </c>
      <c r="H298" s="137" t="s">
        <v>17</v>
      </c>
      <c r="I298" s="137" t="s">
        <v>294</v>
      </c>
      <c r="J298" s="137"/>
      <c r="L298" s="144"/>
      <c r="N298" s="142">
        <f t="shared" si="5"/>
        <v>0</v>
      </c>
    </row>
    <row r="299" spans="1:14" s="145" customFormat="1" ht="47.25">
      <c r="A299" s="136" t="str">
        <f>IF(D299="","",SUBTOTAL(3,D$7:D299))</f>
        <v/>
      </c>
      <c r="B299" s="138" t="s">
        <v>355</v>
      </c>
      <c r="C299" s="137" t="s">
        <v>12</v>
      </c>
      <c r="D299" s="137"/>
      <c r="E299" s="150">
        <v>25.728999999999999</v>
      </c>
      <c r="F299" s="150">
        <v>25.728999999999999</v>
      </c>
      <c r="G299" s="150">
        <v>25.728999999999999</v>
      </c>
      <c r="H299" s="137" t="s">
        <v>17</v>
      </c>
      <c r="I299" s="137" t="s">
        <v>356</v>
      </c>
      <c r="J299" s="137"/>
      <c r="L299" s="144"/>
      <c r="N299" s="142">
        <f t="shared" si="5"/>
        <v>0</v>
      </c>
    </row>
    <row r="300" spans="1:14" s="141" customFormat="1" ht="31.5">
      <c r="A300" s="136">
        <f>IF(D300="","",SUBTOTAL(3,D$7:D300))</f>
        <v>73</v>
      </c>
      <c r="B300" s="135" t="s">
        <v>358</v>
      </c>
      <c r="C300" s="136"/>
      <c r="D300" s="136" t="s">
        <v>345</v>
      </c>
      <c r="E300" s="150"/>
      <c r="F300" s="150"/>
      <c r="G300" s="150"/>
      <c r="H300" s="136"/>
      <c r="I300" s="136"/>
      <c r="J300" s="136"/>
      <c r="L300" s="142"/>
      <c r="N300" s="142">
        <f t="shared" si="5"/>
        <v>0</v>
      </c>
    </row>
    <row r="301" spans="1:14" s="145" customFormat="1" ht="31.5">
      <c r="A301" s="136" t="str">
        <f>IF(D301="","",SUBTOTAL(3,D$7:D301))</f>
        <v/>
      </c>
      <c r="B301" s="138" t="s">
        <v>22</v>
      </c>
      <c r="C301" s="137" t="s">
        <v>10</v>
      </c>
      <c r="D301" s="137"/>
      <c r="E301" s="150">
        <v>4138.6679999999997</v>
      </c>
      <c r="F301" s="150">
        <v>4138.6679999999997</v>
      </c>
      <c r="G301" s="150">
        <v>4097.1509999999998</v>
      </c>
      <c r="H301" s="137" t="s">
        <v>112</v>
      </c>
      <c r="I301" s="137" t="s">
        <v>359</v>
      </c>
      <c r="J301" s="137" t="s">
        <v>63</v>
      </c>
      <c r="L301" s="144"/>
      <c r="N301" s="142">
        <f t="shared" si="5"/>
        <v>0</v>
      </c>
    </row>
    <row r="302" spans="1:14" s="145" customFormat="1" ht="31.5">
      <c r="A302" s="136" t="str">
        <f>IF(D302="","",SUBTOTAL(3,D$7:D302))</f>
        <v/>
      </c>
      <c r="B302" s="138" t="s">
        <v>30</v>
      </c>
      <c r="C302" s="137" t="s">
        <v>12</v>
      </c>
      <c r="D302" s="137"/>
      <c r="E302" s="150">
        <v>106.19799999999999</v>
      </c>
      <c r="F302" s="150">
        <v>106.19799999999999</v>
      </c>
      <c r="G302" s="150">
        <v>106.19799999999999</v>
      </c>
      <c r="H302" s="137" t="s">
        <v>17</v>
      </c>
      <c r="I302" s="137" t="s">
        <v>35</v>
      </c>
      <c r="J302" s="137"/>
      <c r="L302" s="144"/>
      <c r="N302" s="142">
        <f t="shared" si="5"/>
        <v>0</v>
      </c>
    </row>
    <row r="303" spans="1:14" s="145" customFormat="1" ht="31.5">
      <c r="A303" s="136" t="str">
        <f>IF(D303="","",SUBTOTAL(3,D$7:D303))</f>
        <v/>
      </c>
      <c r="B303" s="138" t="s">
        <v>250</v>
      </c>
      <c r="C303" s="137" t="s">
        <v>12</v>
      </c>
      <c r="D303" s="137"/>
      <c r="E303" s="150">
        <v>15.897</v>
      </c>
      <c r="F303" s="150">
        <v>15.897</v>
      </c>
      <c r="G303" s="150">
        <v>15.897</v>
      </c>
      <c r="H303" s="137" t="s">
        <v>17</v>
      </c>
      <c r="I303" s="269" t="s">
        <v>292</v>
      </c>
      <c r="J303" s="137"/>
      <c r="L303" s="144"/>
      <c r="N303" s="142">
        <f t="shared" si="5"/>
        <v>0</v>
      </c>
    </row>
    <row r="304" spans="1:14" s="145" customFormat="1" ht="31.5">
      <c r="A304" s="136" t="str">
        <f>IF(D304="","",SUBTOTAL(3,D$7:D304))</f>
        <v/>
      </c>
      <c r="B304" s="138" t="s">
        <v>360</v>
      </c>
      <c r="C304" s="137" t="s">
        <v>12</v>
      </c>
      <c r="D304" s="137"/>
      <c r="E304" s="150">
        <v>9.5380000000000003</v>
      </c>
      <c r="F304" s="150">
        <v>9.5380000000000003</v>
      </c>
      <c r="G304" s="150">
        <v>9.5380000000000003</v>
      </c>
      <c r="H304" s="137" t="s">
        <v>17</v>
      </c>
      <c r="I304" s="269" t="s">
        <v>292</v>
      </c>
      <c r="J304" s="137"/>
      <c r="L304" s="144"/>
      <c r="N304" s="142">
        <f t="shared" si="5"/>
        <v>0</v>
      </c>
    </row>
    <row r="305" spans="1:14" s="145" customFormat="1" ht="47.25">
      <c r="A305" s="136" t="str">
        <f>IF(D305="","",SUBTOTAL(3,D$7:D305))</f>
        <v/>
      </c>
      <c r="B305" s="138" t="s">
        <v>252</v>
      </c>
      <c r="C305" s="137" t="s">
        <v>12</v>
      </c>
      <c r="D305" s="137"/>
      <c r="E305" s="150">
        <v>114.351</v>
      </c>
      <c r="F305" s="150">
        <v>114.351</v>
      </c>
      <c r="G305" s="150">
        <v>114.351</v>
      </c>
      <c r="H305" s="137" t="s">
        <v>17</v>
      </c>
      <c r="I305" s="137" t="s">
        <v>356</v>
      </c>
      <c r="J305" s="137"/>
      <c r="L305" s="144"/>
      <c r="N305" s="142">
        <f t="shared" si="5"/>
        <v>0</v>
      </c>
    </row>
    <row r="306" spans="1:14" s="141" customFormat="1" ht="31.5">
      <c r="A306" s="136">
        <f>IF(D306="","",SUBTOTAL(3,D$7:D306))</f>
        <v>74</v>
      </c>
      <c r="B306" s="135" t="s">
        <v>361</v>
      </c>
      <c r="C306" s="136"/>
      <c r="D306" s="136" t="s">
        <v>345</v>
      </c>
      <c r="E306" s="150"/>
      <c r="F306" s="150"/>
      <c r="G306" s="150"/>
      <c r="H306" s="136"/>
      <c r="I306" s="136"/>
      <c r="J306" s="136"/>
      <c r="L306" s="142"/>
      <c r="N306" s="142">
        <f t="shared" si="5"/>
        <v>0</v>
      </c>
    </row>
    <row r="307" spans="1:14" s="145" customFormat="1" ht="31.5">
      <c r="A307" s="136" t="str">
        <f>IF(D307="","",SUBTOTAL(3,D$7:D307))</f>
        <v/>
      </c>
      <c r="B307" s="138" t="s">
        <v>22</v>
      </c>
      <c r="C307" s="137" t="s">
        <v>10</v>
      </c>
      <c r="D307" s="137"/>
      <c r="E307" s="150">
        <v>2135.7089999999998</v>
      </c>
      <c r="F307" s="150">
        <v>2135.7089999999998</v>
      </c>
      <c r="G307" s="150">
        <v>2125.8539999999998</v>
      </c>
      <c r="H307" s="137" t="s">
        <v>112</v>
      </c>
      <c r="I307" s="137" t="s">
        <v>362</v>
      </c>
      <c r="J307" s="137" t="s">
        <v>63</v>
      </c>
      <c r="L307" s="144"/>
      <c r="N307" s="142">
        <f t="shared" si="5"/>
        <v>0</v>
      </c>
    </row>
    <row r="308" spans="1:14" s="145" customFormat="1" ht="31.5">
      <c r="A308" s="136" t="str">
        <f>IF(D308="","",SUBTOTAL(3,D$7:D308))</f>
        <v/>
      </c>
      <c r="B308" s="138" t="s">
        <v>30</v>
      </c>
      <c r="C308" s="137" t="s">
        <v>12</v>
      </c>
      <c r="D308" s="137"/>
      <c r="E308" s="150">
        <v>54.802</v>
      </c>
      <c r="F308" s="150">
        <v>54.802</v>
      </c>
      <c r="G308" s="150">
        <v>54.802</v>
      </c>
      <c r="H308" s="137" t="s">
        <v>17</v>
      </c>
      <c r="I308" s="137" t="s">
        <v>363</v>
      </c>
      <c r="J308" s="137"/>
      <c r="L308" s="144"/>
      <c r="N308" s="142">
        <f t="shared" si="5"/>
        <v>0</v>
      </c>
    </row>
    <row r="309" spans="1:14" s="145" customFormat="1" ht="31.5">
      <c r="A309" s="136" t="str">
        <f>IF(D309="","",SUBTOTAL(3,D$7:D309))</f>
        <v/>
      </c>
      <c r="B309" s="138" t="s">
        <v>250</v>
      </c>
      <c r="C309" s="137" t="s">
        <v>12</v>
      </c>
      <c r="D309" s="137"/>
      <c r="E309" s="150">
        <v>8.4529999999999994</v>
      </c>
      <c r="F309" s="150">
        <v>8.4529999999999994</v>
      </c>
      <c r="G309" s="150">
        <v>8.4529999999999994</v>
      </c>
      <c r="H309" s="137" t="s">
        <v>17</v>
      </c>
      <c r="I309" s="137" t="s">
        <v>292</v>
      </c>
      <c r="J309" s="137"/>
      <c r="L309" s="144"/>
      <c r="N309" s="142">
        <f t="shared" si="5"/>
        <v>0</v>
      </c>
    </row>
    <row r="310" spans="1:14" s="145" customFormat="1" ht="47.25">
      <c r="A310" s="136" t="str">
        <f>IF(D310="","",SUBTOTAL(3,D$7:D310))</f>
        <v/>
      </c>
      <c r="B310" s="138" t="s">
        <v>330</v>
      </c>
      <c r="C310" s="137" t="s">
        <v>12</v>
      </c>
      <c r="D310" s="137"/>
      <c r="E310" s="150">
        <v>59.009</v>
      </c>
      <c r="F310" s="150">
        <v>59.009</v>
      </c>
      <c r="G310" s="150">
        <v>59.009</v>
      </c>
      <c r="H310" s="137" t="s">
        <v>17</v>
      </c>
      <c r="I310" s="137" t="s">
        <v>356</v>
      </c>
      <c r="J310" s="137"/>
      <c r="L310" s="144"/>
      <c r="N310" s="142">
        <f t="shared" si="5"/>
        <v>0</v>
      </c>
    </row>
    <row r="311" spans="1:14" s="141" customFormat="1" ht="31.5">
      <c r="A311" s="136">
        <f>IF(D311="","",SUBTOTAL(3,D$7:D311))</f>
        <v>75</v>
      </c>
      <c r="B311" s="135" t="s">
        <v>364</v>
      </c>
      <c r="C311" s="136"/>
      <c r="D311" s="136" t="s">
        <v>345</v>
      </c>
      <c r="E311" s="150"/>
      <c r="F311" s="150"/>
      <c r="G311" s="150"/>
      <c r="H311" s="136"/>
      <c r="I311" s="136"/>
      <c r="J311" s="136"/>
      <c r="L311" s="142"/>
      <c r="N311" s="142">
        <f t="shared" si="5"/>
        <v>0</v>
      </c>
    </row>
    <row r="312" spans="1:14" s="145" customFormat="1" ht="31.5">
      <c r="A312" s="136" t="str">
        <f>IF(D312="","",SUBTOTAL(3,D$7:D312))</f>
        <v/>
      </c>
      <c r="B312" s="138" t="s">
        <v>22</v>
      </c>
      <c r="C312" s="137" t="s">
        <v>10</v>
      </c>
      <c r="D312" s="137"/>
      <c r="E312" s="150">
        <v>2999.2109999999998</v>
      </c>
      <c r="F312" s="150">
        <v>2999.2109999999998</v>
      </c>
      <c r="G312" s="150">
        <v>2992.902</v>
      </c>
      <c r="H312" s="137" t="s">
        <v>112</v>
      </c>
      <c r="I312" s="137" t="s">
        <v>127</v>
      </c>
      <c r="J312" s="137" t="s">
        <v>63</v>
      </c>
      <c r="L312" s="144"/>
      <c r="N312" s="142">
        <f t="shared" si="5"/>
        <v>0</v>
      </c>
    </row>
    <row r="313" spans="1:14" s="145" customFormat="1">
      <c r="A313" s="136" t="str">
        <f>IF(D313="","",SUBTOTAL(3,D$7:D313))</f>
        <v/>
      </c>
      <c r="B313" s="138" t="s">
        <v>30</v>
      </c>
      <c r="C313" s="137" t="s">
        <v>12</v>
      </c>
      <c r="D313" s="137"/>
      <c r="E313" s="150">
        <v>98.524000000000001</v>
      </c>
      <c r="F313" s="150">
        <v>98.524000000000001</v>
      </c>
      <c r="G313" s="150">
        <v>98.524000000000001</v>
      </c>
      <c r="H313" s="137" t="s">
        <v>17</v>
      </c>
      <c r="I313" s="137"/>
      <c r="J313" s="137"/>
      <c r="L313" s="144"/>
      <c r="N313" s="142">
        <f t="shared" si="5"/>
        <v>0</v>
      </c>
    </row>
    <row r="314" spans="1:14" s="145" customFormat="1" ht="31.5">
      <c r="A314" s="136" t="str">
        <f>IF(D314="","",SUBTOTAL(3,D$7:D314))</f>
        <v/>
      </c>
      <c r="B314" s="138" t="s">
        <v>250</v>
      </c>
      <c r="C314" s="137" t="s">
        <v>12</v>
      </c>
      <c r="D314" s="137"/>
      <c r="E314" s="150">
        <v>12.956</v>
      </c>
      <c r="F314" s="150">
        <v>12.956</v>
      </c>
      <c r="G314" s="150">
        <v>12.956</v>
      </c>
      <c r="H314" s="137" t="s">
        <v>17</v>
      </c>
      <c r="I314" s="137" t="s">
        <v>365</v>
      </c>
      <c r="J314" s="137"/>
      <c r="L314" s="144"/>
      <c r="N314" s="142">
        <f t="shared" si="5"/>
        <v>0</v>
      </c>
    </row>
    <row r="315" spans="1:14" s="145" customFormat="1" ht="47.25">
      <c r="A315" s="136" t="str">
        <f>IF(D315="","",SUBTOTAL(3,D$7:D315))</f>
        <v/>
      </c>
      <c r="B315" s="138" t="s">
        <v>330</v>
      </c>
      <c r="C315" s="137" t="s">
        <v>12</v>
      </c>
      <c r="D315" s="137"/>
      <c r="E315" s="150">
        <v>98.433999999999997</v>
      </c>
      <c r="F315" s="150">
        <v>98.433999999999997</v>
      </c>
      <c r="G315" s="150">
        <v>98.433999999999997</v>
      </c>
      <c r="H315" s="137" t="s">
        <v>17</v>
      </c>
      <c r="I315" s="137" t="s">
        <v>356</v>
      </c>
      <c r="J315" s="137"/>
      <c r="L315" s="144"/>
      <c r="N315" s="142">
        <f t="shared" si="5"/>
        <v>0</v>
      </c>
    </row>
    <row r="316" spans="1:14" s="116" customFormat="1" ht="47.25">
      <c r="A316" s="136">
        <f>IF(D316="","",SUBTOTAL(3,D$7:D316))</f>
        <v>76</v>
      </c>
      <c r="B316" s="281" t="s">
        <v>366</v>
      </c>
      <c r="C316" s="281"/>
      <c r="D316" s="99" t="s">
        <v>367</v>
      </c>
      <c r="E316" s="291"/>
      <c r="F316" s="291"/>
      <c r="G316" s="291"/>
      <c r="H316" s="99"/>
      <c r="I316" s="99"/>
      <c r="J316" s="99"/>
      <c r="L316" s="116" t="s">
        <v>368</v>
      </c>
      <c r="N316" s="142">
        <f t="shared" si="5"/>
        <v>0</v>
      </c>
    </row>
    <row r="317" spans="1:14" s="103" customFormat="1" ht="31.5">
      <c r="A317" s="136" t="str">
        <f>IF(D317="","",SUBTOTAL(3,D$7:D317))</f>
        <v/>
      </c>
      <c r="B317" s="102" t="s">
        <v>369</v>
      </c>
      <c r="C317" s="101" t="s">
        <v>10</v>
      </c>
      <c r="D317" s="101"/>
      <c r="E317" s="150">
        <v>3333.335</v>
      </c>
      <c r="F317" s="150">
        <v>3331.107</v>
      </c>
      <c r="G317" s="150">
        <v>3331.107</v>
      </c>
      <c r="H317" s="137" t="s">
        <v>112</v>
      </c>
      <c r="I317" s="173" t="s">
        <v>370</v>
      </c>
      <c r="J317" s="137" t="s">
        <v>63</v>
      </c>
      <c r="N317" s="142">
        <f t="shared" si="5"/>
        <v>2.2280000000000655</v>
      </c>
    </row>
    <row r="318" spans="1:14" s="103" customFormat="1" ht="31.5">
      <c r="A318" s="136" t="str">
        <f>IF(D318="","",SUBTOTAL(3,D$7:D318))</f>
        <v/>
      </c>
      <c r="B318" s="102" t="s">
        <v>11</v>
      </c>
      <c r="C318" s="137" t="s">
        <v>12</v>
      </c>
      <c r="D318" s="101"/>
      <c r="E318" s="150">
        <f>61.796+156.54</f>
        <v>218.33599999999998</v>
      </c>
      <c r="F318" s="150">
        <f>+E318-E318*7%</f>
        <v>203.05247999999997</v>
      </c>
      <c r="G318" s="150">
        <f>+F318</f>
        <v>203.05247999999997</v>
      </c>
      <c r="H318" s="137" t="s">
        <v>17</v>
      </c>
      <c r="I318" s="101" t="s">
        <v>371</v>
      </c>
      <c r="J318" s="101"/>
      <c r="N318" s="142">
        <f t="shared" si="5"/>
        <v>15.28352000000001</v>
      </c>
    </row>
    <row r="319" spans="1:14" s="103" customFormat="1" ht="31.5">
      <c r="A319" s="136" t="str">
        <f>IF(D319="","",SUBTOTAL(3,D$7:D319))</f>
        <v/>
      </c>
      <c r="B319" s="102" t="s">
        <v>13</v>
      </c>
      <c r="C319" s="137" t="s">
        <v>12</v>
      </c>
      <c r="D319" s="101"/>
      <c r="E319" s="150">
        <v>13.92</v>
      </c>
      <c r="F319" s="150">
        <f>+E319</f>
        <v>13.92</v>
      </c>
      <c r="G319" s="150">
        <f>+F319</f>
        <v>13.92</v>
      </c>
      <c r="H319" s="137" t="s">
        <v>17</v>
      </c>
      <c r="I319" s="101" t="s">
        <v>372</v>
      </c>
      <c r="J319" s="101"/>
      <c r="N319" s="142">
        <f t="shared" si="5"/>
        <v>0</v>
      </c>
    </row>
    <row r="320" spans="1:14" s="103" customFormat="1" ht="31.5">
      <c r="A320" s="136" t="str">
        <f>IF(D320="","",SUBTOTAL(3,D$7:D320))</f>
        <v/>
      </c>
      <c r="B320" s="102" t="s">
        <v>14</v>
      </c>
      <c r="C320" s="137" t="s">
        <v>12</v>
      </c>
      <c r="D320" s="101"/>
      <c r="E320" s="150">
        <v>109.5</v>
      </c>
      <c r="F320" s="150">
        <v>109.5</v>
      </c>
      <c r="G320" s="150">
        <v>109.5</v>
      </c>
      <c r="H320" s="137" t="s">
        <v>17</v>
      </c>
      <c r="I320" s="101" t="s">
        <v>373</v>
      </c>
      <c r="J320" s="101"/>
      <c r="N320" s="142">
        <f t="shared" si="5"/>
        <v>0</v>
      </c>
    </row>
    <row r="321" spans="1:14" s="116" customFormat="1" ht="31.5">
      <c r="A321" s="136">
        <f>IF(D321="","",SUBTOTAL(3,D$7:D321))</f>
        <v>77</v>
      </c>
      <c r="B321" s="281" t="s">
        <v>374</v>
      </c>
      <c r="C321" s="281"/>
      <c r="D321" s="99" t="s">
        <v>367</v>
      </c>
      <c r="E321" s="150"/>
      <c r="F321" s="150"/>
      <c r="G321" s="150"/>
      <c r="H321" s="99"/>
      <c r="I321" s="99"/>
      <c r="J321" s="99"/>
      <c r="L321" s="116">
        <v>7911002</v>
      </c>
      <c r="N321" s="142">
        <f t="shared" si="5"/>
        <v>0</v>
      </c>
    </row>
    <row r="322" spans="1:14" s="103" customFormat="1" ht="31.5">
      <c r="A322" s="136" t="str">
        <f>IF(D322="","",SUBTOTAL(3,D$7:D322))</f>
        <v/>
      </c>
      <c r="B322" s="102" t="s">
        <v>375</v>
      </c>
      <c r="C322" s="101" t="s">
        <v>10</v>
      </c>
      <c r="D322" s="101"/>
      <c r="E322" s="150">
        <v>6700.6610000000001</v>
      </c>
      <c r="F322" s="150">
        <v>6699.9949999999999</v>
      </c>
      <c r="G322" s="150">
        <v>6699.9949999999999</v>
      </c>
      <c r="H322" s="137" t="s">
        <v>112</v>
      </c>
      <c r="I322" s="173" t="s">
        <v>376</v>
      </c>
      <c r="J322" s="137" t="s">
        <v>63</v>
      </c>
      <c r="N322" s="142">
        <f t="shared" si="5"/>
        <v>0.66600000000016735</v>
      </c>
    </row>
    <row r="323" spans="1:14" s="103" customFormat="1" ht="31.5">
      <c r="A323" s="136" t="str">
        <f>IF(D323="","",SUBTOTAL(3,D$7:D323))</f>
        <v/>
      </c>
      <c r="B323" s="102" t="s">
        <v>11</v>
      </c>
      <c r="C323" s="137" t="s">
        <v>12</v>
      </c>
      <c r="D323" s="101"/>
      <c r="E323" s="150">
        <f>51.222+13.688+11.606+289.066</f>
        <v>365.58199999999999</v>
      </c>
      <c r="F323" s="150">
        <f>+E323-E323*7%</f>
        <v>339.99126000000001</v>
      </c>
      <c r="G323" s="150">
        <f>+F323</f>
        <v>339.99126000000001</v>
      </c>
      <c r="H323" s="137" t="s">
        <v>17</v>
      </c>
      <c r="I323" s="101" t="s">
        <v>377</v>
      </c>
      <c r="J323" s="101"/>
      <c r="N323" s="142">
        <f t="shared" si="5"/>
        <v>25.590739999999983</v>
      </c>
    </row>
    <row r="324" spans="1:14" s="103" customFormat="1" ht="31.5">
      <c r="A324" s="136" t="str">
        <f>IF(D324="","",SUBTOTAL(3,D$7:D324))</f>
        <v/>
      </c>
      <c r="B324" s="102" t="s">
        <v>13</v>
      </c>
      <c r="C324" s="137" t="s">
        <v>12</v>
      </c>
      <c r="D324" s="101"/>
      <c r="E324" s="150">
        <f>28.947+3.35*2</f>
        <v>35.646999999999998</v>
      </c>
      <c r="F324" s="150">
        <v>28.946000000000002</v>
      </c>
      <c r="G324" s="150">
        <f>+F324</f>
        <v>28.946000000000002</v>
      </c>
      <c r="H324" s="137" t="s">
        <v>17</v>
      </c>
      <c r="I324" s="101" t="s">
        <v>371</v>
      </c>
      <c r="J324" s="101"/>
      <c r="N324" s="142">
        <f t="shared" si="5"/>
        <v>6.700999999999997</v>
      </c>
    </row>
    <row r="325" spans="1:14" s="103" customFormat="1" ht="31.5">
      <c r="A325" s="136" t="str">
        <f>IF(D325="","",SUBTOTAL(3,D$7:D325))</f>
        <v/>
      </c>
      <c r="B325" s="102" t="s">
        <v>14</v>
      </c>
      <c r="C325" s="137" t="s">
        <v>12</v>
      </c>
      <c r="D325" s="101"/>
      <c r="E325" s="150">
        <v>220.11600000000001</v>
      </c>
      <c r="F325" s="150">
        <f>+E325</f>
        <v>220.11600000000001</v>
      </c>
      <c r="G325" s="150">
        <f>+E325</f>
        <v>220.11600000000001</v>
      </c>
      <c r="H325" s="137" t="s">
        <v>17</v>
      </c>
      <c r="I325" s="101" t="s">
        <v>378</v>
      </c>
      <c r="J325" s="101"/>
      <c r="N325" s="142">
        <f t="shared" si="5"/>
        <v>0</v>
      </c>
    </row>
    <row r="326" spans="1:14" s="290" customFormat="1" ht="31.5">
      <c r="A326" s="136">
        <f>IF(D326="","",SUBTOTAL(3,D$7:D326))</f>
        <v>78</v>
      </c>
      <c r="B326" s="292" t="s">
        <v>379</v>
      </c>
      <c r="C326" s="293"/>
      <c r="D326" s="99" t="s">
        <v>367</v>
      </c>
      <c r="E326" s="150"/>
      <c r="F326" s="150"/>
      <c r="G326" s="150"/>
      <c r="H326" s="293"/>
      <c r="I326" s="294"/>
      <c r="J326" s="293"/>
      <c r="K326" s="290">
        <v>7909985</v>
      </c>
      <c r="L326" s="290" t="s">
        <v>380</v>
      </c>
      <c r="N326" s="142">
        <f t="shared" si="5"/>
        <v>0</v>
      </c>
    </row>
    <row r="327" spans="1:14" s="103" customFormat="1" ht="63">
      <c r="A327" s="136" t="str">
        <f>IF(D327="","",SUBTOTAL(3,D$7:D327))</f>
        <v/>
      </c>
      <c r="B327" s="102" t="s">
        <v>375</v>
      </c>
      <c r="C327" s="101" t="s">
        <v>10</v>
      </c>
      <c r="D327" s="101"/>
      <c r="E327" s="150">
        <v>8379.009</v>
      </c>
      <c r="F327" s="150">
        <v>8338.756335</v>
      </c>
      <c r="G327" s="150">
        <v>8338.756335</v>
      </c>
      <c r="H327" s="137" t="s">
        <v>112</v>
      </c>
      <c r="I327" s="173" t="s">
        <v>381</v>
      </c>
      <c r="J327" s="137" t="s">
        <v>63</v>
      </c>
      <c r="N327" s="142">
        <f t="shared" si="5"/>
        <v>40.252664999999979</v>
      </c>
    </row>
    <row r="328" spans="1:14" s="103" customFormat="1" ht="31.5">
      <c r="A328" s="136" t="str">
        <f>IF(D328="","",SUBTOTAL(3,D$7:D328))</f>
        <v/>
      </c>
      <c r="B328" s="102" t="s">
        <v>11</v>
      </c>
      <c r="C328" s="137" t="s">
        <v>12</v>
      </c>
      <c r="D328" s="101"/>
      <c r="E328" s="150">
        <f>205.904+248.596</f>
        <v>454.5</v>
      </c>
      <c r="F328" s="150">
        <f>205.904+248.596</f>
        <v>454.5</v>
      </c>
      <c r="G328" s="150">
        <f>(205.904+248.596)*7%</f>
        <v>31.815000000000001</v>
      </c>
      <c r="H328" s="137" t="s">
        <v>17</v>
      </c>
      <c r="I328" s="101" t="s">
        <v>382</v>
      </c>
      <c r="J328" s="101"/>
      <c r="N328" s="142">
        <f t="shared" si="5"/>
        <v>0</v>
      </c>
    </row>
    <row r="329" spans="1:14" s="103" customFormat="1" ht="31.5">
      <c r="A329" s="136" t="str">
        <f>IF(D329="","",SUBTOTAL(3,D$7:D329))</f>
        <v/>
      </c>
      <c r="B329" s="102" t="s">
        <v>13</v>
      </c>
      <c r="C329" s="137" t="s">
        <v>12</v>
      </c>
      <c r="D329" s="101"/>
      <c r="E329" s="150">
        <v>28.991</v>
      </c>
      <c r="F329" s="150">
        <f>+E329</f>
        <v>28.991</v>
      </c>
      <c r="G329" s="150">
        <f>+F329</f>
        <v>28.991</v>
      </c>
      <c r="H329" s="137" t="s">
        <v>17</v>
      </c>
      <c r="I329" s="101" t="s">
        <v>371</v>
      </c>
      <c r="J329" s="101"/>
      <c r="N329" s="142">
        <f t="shared" ref="N329:N365" si="6">+E329-F329</f>
        <v>0</v>
      </c>
    </row>
    <row r="330" spans="1:14" s="103" customFormat="1">
      <c r="A330" s="136" t="str">
        <f>IF(D330="","",SUBTOTAL(3,D$7:D330))</f>
        <v/>
      </c>
      <c r="B330" s="102" t="s">
        <v>14</v>
      </c>
      <c r="C330" s="137" t="s">
        <v>12</v>
      </c>
      <c r="D330" s="101"/>
      <c r="E330" s="150">
        <v>268.37900000000002</v>
      </c>
      <c r="F330" s="150">
        <f>+E330</f>
        <v>268.37900000000002</v>
      </c>
      <c r="G330" s="150">
        <f>+F330</f>
        <v>268.37900000000002</v>
      </c>
      <c r="H330" s="137" t="s">
        <v>17</v>
      </c>
      <c r="I330" s="101"/>
      <c r="J330" s="101"/>
      <c r="N330" s="142">
        <f t="shared" si="6"/>
        <v>0</v>
      </c>
    </row>
    <row r="331" spans="1:14" s="290" customFormat="1" ht="47.25">
      <c r="A331" s="136">
        <f>IF(D331="","",SUBTOTAL(3,D$7:D331))</f>
        <v>79</v>
      </c>
      <c r="B331" s="292" t="s">
        <v>383</v>
      </c>
      <c r="C331" s="293"/>
      <c r="D331" s="99" t="s">
        <v>367</v>
      </c>
      <c r="E331" s="150"/>
      <c r="F331" s="150"/>
      <c r="G331" s="150"/>
      <c r="H331" s="293"/>
      <c r="I331" s="294"/>
      <c r="J331" s="293"/>
      <c r="N331" s="142">
        <f t="shared" si="6"/>
        <v>0</v>
      </c>
    </row>
    <row r="332" spans="1:14" s="103" customFormat="1" ht="31.5">
      <c r="A332" s="136" t="str">
        <f>IF(D332="","",SUBTOTAL(3,D$7:D332))</f>
        <v/>
      </c>
      <c r="B332" s="102" t="s">
        <v>375</v>
      </c>
      <c r="C332" s="101" t="s">
        <v>10</v>
      </c>
      <c r="D332" s="101"/>
      <c r="E332" s="150">
        <v>10036.120000000001</v>
      </c>
      <c r="F332" s="150">
        <v>9539.3780000000006</v>
      </c>
      <c r="G332" s="150">
        <v>9539.3780000000006</v>
      </c>
      <c r="H332" s="137" t="s">
        <v>112</v>
      </c>
      <c r="I332" s="173" t="s">
        <v>384</v>
      </c>
      <c r="J332" s="137" t="s">
        <v>63</v>
      </c>
      <c r="N332" s="142">
        <f t="shared" si="6"/>
        <v>496.74200000000019</v>
      </c>
    </row>
    <row r="333" spans="1:14" s="103" customFormat="1" ht="31.5">
      <c r="A333" s="136" t="str">
        <f>IF(D333="","",SUBTOTAL(3,D$7:D333))</f>
        <v/>
      </c>
      <c r="B333" s="102" t="s">
        <v>11</v>
      </c>
      <c r="C333" s="137" t="s">
        <v>12</v>
      </c>
      <c r="D333" s="101"/>
      <c r="E333" s="150">
        <f>163.854+265.656</f>
        <v>429.51</v>
      </c>
      <c r="F333" s="150">
        <f>+E333-E333*7%</f>
        <v>399.4443</v>
      </c>
      <c r="G333" s="150">
        <f>+F333</f>
        <v>399.4443</v>
      </c>
      <c r="H333" s="137" t="s">
        <v>17</v>
      </c>
      <c r="I333" s="101" t="s">
        <v>371</v>
      </c>
      <c r="J333" s="101"/>
      <c r="N333" s="142">
        <f t="shared" si="6"/>
        <v>30.065699999999993</v>
      </c>
    </row>
    <row r="334" spans="1:14" s="103" customFormat="1" ht="31.5">
      <c r="A334" s="136" t="str">
        <f>IF(D334="","",SUBTOTAL(3,D$7:D334))</f>
        <v/>
      </c>
      <c r="B334" s="102" t="s">
        <v>13</v>
      </c>
      <c r="C334" s="137" t="s">
        <v>12</v>
      </c>
      <c r="D334" s="101"/>
      <c r="E334" s="150">
        <v>34.723999999999997</v>
      </c>
      <c r="F334" s="150">
        <f>+E334</f>
        <v>34.723999999999997</v>
      </c>
      <c r="G334" s="150">
        <f>+E334</f>
        <v>34.723999999999997</v>
      </c>
      <c r="H334" s="137" t="s">
        <v>17</v>
      </c>
      <c r="I334" s="101" t="s">
        <v>371</v>
      </c>
      <c r="J334" s="101"/>
      <c r="N334" s="142">
        <f t="shared" si="6"/>
        <v>0</v>
      </c>
    </row>
    <row r="335" spans="1:14" s="103" customFormat="1" ht="31.5">
      <c r="A335" s="136" t="str">
        <f>IF(D335="","",SUBTOTAL(3,D$7:D335))</f>
        <v/>
      </c>
      <c r="B335" s="102" t="s">
        <v>14</v>
      </c>
      <c r="C335" s="137" t="s">
        <v>12</v>
      </c>
      <c r="D335" s="101"/>
      <c r="E335" s="150">
        <v>321.45699999999999</v>
      </c>
      <c r="F335" s="150">
        <f>+E335</f>
        <v>321.45699999999999</v>
      </c>
      <c r="G335" s="150">
        <f>+E335</f>
        <v>321.45699999999999</v>
      </c>
      <c r="H335" s="137" t="s">
        <v>17</v>
      </c>
      <c r="I335" s="101" t="s">
        <v>385</v>
      </c>
      <c r="J335" s="101"/>
      <c r="N335" s="142">
        <f t="shared" si="6"/>
        <v>0</v>
      </c>
    </row>
    <row r="336" spans="1:14" s="290" customFormat="1" ht="31.5">
      <c r="A336" s="136">
        <f>IF(D336="","",SUBTOTAL(3,D$7:D336))</f>
        <v>80</v>
      </c>
      <c r="B336" s="135" t="s">
        <v>386</v>
      </c>
      <c r="C336" s="293"/>
      <c r="D336" s="99" t="s">
        <v>367</v>
      </c>
      <c r="E336" s="150"/>
      <c r="F336" s="150"/>
      <c r="G336" s="150"/>
      <c r="H336" s="293"/>
      <c r="I336" s="294"/>
      <c r="J336" s="293"/>
      <c r="N336" s="142">
        <f t="shared" si="6"/>
        <v>0</v>
      </c>
    </row>
    <row r="337" spans="1:14" s="103" customFormat="1" ht="31.5">
      <c r="A337" s="136" t="str">
        <f>IF(D337="","",SUBTOTAL(3,D$7:D337))</f>
        <v/>
      </c>
      <c r="B337" s="102" t="s">
        <v>375</v>
      </c>
      <c r="C337" s="101" t="s">
        <v>10</v>
      </c>
      <c r="D337" s="101"/>
      <c r="E337" s="150">
        <v>985.55499999999995</v>
      </c>
      <c r="F337" s="150">
        <v>985.55499999999995</v>
      </c>
      <c r="G337" s="150">
        <v>985.55499999999995</v>
      </c>
      <c r="H337" s="137" t="s">
        <v>17</v>
      </c>
      <c r="I337" s="173" t="s">
        <v>376</v>
      </c>
      <c r="J337" s="101"/>
      <c r="N337" s="142">
        <f t="shared" si="6"/>
        <v>0</v>
      </c>
    </row>
    <row r="338" spans="1:14" s="103" customFormat="1" ht="31.5">
      <c r="A338" s="136" t="str">
        <f>IF(D338="","",SUBTOTAL(3,D$7:D338))</f>
        <v/>
      </c>
      <c r="B338" s="102" t="s">
        <v>11</v>
      </c>
      <c r="C338" s="137" t="s">
        <v>12</v>
      </c>
      <c r="D338" s="101"/>
      <c r="E338" s="150">
        <f>2+64.062</f>
        <v>66.061999999999998</v>
      </c>
      <c r="F338" s="150">
        <f>+E338-E338*7%</f>
        <v>61.437659999999994</v>
      </c>
      <c r="G338" s="150">
        <f>+F338</f>
        <v>61.437659999999994</v>
      </c>
      <c r="H338" s="137" t="s">
        <v>17</v>
      </c>
      <c r="I338" s="101" t="s">
        <v>377</v>
      </c>
      <c r="J338" s="101"/>
      <c r="N338" s="142">
        <f t="shared" si="6"/>
        <v>4.6243400000000037</v>
      </c>
    </row>
    <row r="339" spans="1:14" s="103" customFormat="1" ht="31.5">
      <c r="A339" s="136" t="str">
        <f>IF(D339="","",SUBTOTAL(3,D$7:D339))</f>
        <v/>
      </c>
      <c r="B339" s="102" t="s">
        <v>14</v>
      </c>
      <c r="C339" s="137" t="s">
        <v>12</v>
      </c>
      <c r="D339" s="101"/>
      <c r="E339" s="150">
        <v>32.375</v>
      </c>
      <c r="F339" s="150">
        <f>+E339</f>
        <v>32.375</v>
      </c>
      <c r="G339" s="150">
        <f>+F339</f>
        <v>32.375</v>
      </c>
      <c r="H339" s="137" t="s">
        <v>17</v>
      </c>
      <c r="I339" s="101" t="s">
        <v>371</v>
      </c>
      <c r="J339" s="101"/>
      <c r="N339" s="142">
        <f t="shared" si="6"/>
        <v>0</v>
      </c>
    </row>
    <row r="340" spans="1:14" s="290" customFormat="1" ht="31.5">
      <c r="A340" s="136">
        <f>IF(D340="","",SUBTOTAL(3,D$7:D340))</f>
        <v>81</v>
      </c>
      <c r="B340" s="295" t="s">
        <v>116</v>
      </c>
      <c r="C340" s="295"/>
      <c r="D340" s="296" t="s">
        <v>387</v>
      </c>
      <c r="E340" s="297"/>
      <c r="F340" s="297"/>
      <c r="G340" s="297"/>
      <c r="H340" s="296"/>
      <c r="I340" s="296"/>
      <c r="J340" s="296"/>
      <c r="N340" s="142">
        <f t="shared" si="6"/>
        <v>0</v>
      </c>
    </row>
    <row r="341" spans="1:14" s="290" customFormat="1" ht="31.5">
      <c r="A341" s="136" t="str">
        <f>IF(D341="","",SUBTOTAL(3,D$7:D341))</f>
        <v/>
      </c>
      <c r="B341" s="172" t="s">
        <v>117</v>
      </c>
      <c r="C341" s="173" t="s">
        <v>10</v>
      </c>
      <c r="D341" s="173"/>
      <c r="E341" s="298">
        <v>3219.2040000000002</v>
      </c>
      <c r="F341" s="298">
        <v>3219.2040000000002</v>
      </c>
      <c r="G341" s="298">
        <v>3217.0279999999998</v>
      </c>
      <c r="H341" s="137" t="s">
        <v>112</v>
      </c>
      <c r="I341" s="173" t="s">
        <v>118</v>
      </c>
      <c r="J341" s="137" t="s">
        <v>63</v>
      </c>
      <c r="N341" s="142">
        <f t="shared" si="6"/>
        <v>0</v>
      </c>
    </row>
    <row r="342" spans="1:14" s="290" customFormat="1" ht="31.5">
      <c r="A342" s="136" t="str">
        <f>IF(D342="","",SUBTOTAL(3,D$7:D342))</f>
        <v/>
      </c>
      <c r="B342" s="172" t="s">
        <v>11</v>
      </c>
      <c r="C342" s="137" t="s">
        <v>12</v>
      </c>
      <c r="D342" s="173"/>
      <c r="E342" s="298">
        <v>247.3</v>
      </c>
      <c r="F342" s="298">
        <v>247.3</v>
      </c>
      <c r="G342" s="298">
        <v>238.86099999999999</v>
      </c>
      <c r="H342" s="137" t="s">
        <v>17</v>
      </c>
      <c r="I342" s="173" t="s">
        <v>119</v>
      </c>
      <c r="J342" s="173"/>
      <c r="N342" s="142">
        <f t="shared" si="6"/>
        <v>0</v>
      </c>
    </row>
    <row r="343" spans="1:14" s="290" customFormat="1" ht="31.5">
      <c r="A343" s="136" t="str">
        <f>IF(D343="","",SUBTOTAL(3,D$7:D343))</f>
        <v/>
      </c>
      <c r="B343" s="172" t="s">
        <v>13</v>
      </c>
      <c r="C343" s="137" t="s">
        <v>12</v>
      </c>
      <c r="D343" s="173"/>
      <c r="E343" s="298">
        <v>13.906000000000001</v>
      </c>
      <c r="F343" s="298">
        <v>13.906000000000001</v>
      </c>
      <c r="G343" s="298">
        <v>13.906000000000001</v>
      </c>
      <c r="H343" s="137" t="s">
        <v>17</v>
      </c>
      <c r="I343" s="173" t="s">
        <v>114</v>
      </c>
      <c r="J343" s="173"/>
      <c r="N343" s="142">
        <f t="shared" si="6"/>
        <v>0</v>
      </c>
    </row>
    <row r="344" spans="1:14" s="290" customFormat="1" ht="31.5">
      <c r="A344" s="136" t="str">
        <f>IF(D344="","",SUBTOTAL(3,D$7:D344))</f>
        <v/>
      </c>
      <c r="B344" s="172" t="s">
        <v>14</v>
      </c>
      <c r="C344" s="137" t="s">
        <v>12</v>
      </c>
      <c r="D344" s="173"/>
      <c r="E344" s="298">
        <v>105.75</v>
      </c>
      <c r="F344" s="298">
        <v>105.75</v>
      </c>
      <c r="G344" s="298">
        <v>105.75</v>
      </c>
      <c r="H344" s="137" t="s">
        <v>17</v>
      </c>
      <c r="I344" s="173" t="s">
        <v>119</v>
      </c>
      <c r="J344" s="173"/>
      <c r="N344" s="142">
        <f t="shared" si="6"/>
        <v>0</v>
      </c>
    </row>
    <row r="345" spans="1:14" s="290" customFormat="1" ht="31.5">
      <c r="A345" s="136">
        <f>IF(D345="","",SUBTOTAL(3,D$7:D345))</f>
        <v>82</v>
      </c>
      <c r="B345" s="295" t="s">
        <v>388</v>
      </c>
      <c r="C345" s="295"/>
      <c r="D345" s="296" t="s">
        <v>387</v>
      </c>
      <c r="E345" s="297"/>
      <c r="F345" s="297"/>
      <c r="G345" s="297"/>
      <c r="H345" s="296"/>
      <c r="I345" s="296"/>
      <c r="J345" s="296"/>
      <c r="M345" s="290" t="s">
        <v>389</v>
      </c>
      <c r="N345" s="142">
        <f t="shared" si="6"/>
        <v>0</v>
      </c>
    </row>
    <row r="346" spans="1:14" s="290" customFormat="1" ht="31.5">
      <c r="A346" s="136" t="str">
        <f>IF(D346="","",SUBTOTAL(3,D$7:D346))</f>
        <v/>
      </c>
      <c r="B346" s="172" t="s">
        <v>390</v>
      </c>
      <c r="C346" s="173" t="s">
        <v>10</v>
      </c>
      <c r="D346" s="173"/>
      <c r="E346" s="298">
        <v>561.85900000000004</v>
      </c>
      <c r="F346" s="298">
        <v>428.15</v>
      </c>
      <c r="G346" s="298">
        <f>F346</f>
        <v>428.15</v>
      </c>
      <c r="H346" s="137" t="s">
        <v>17</v>
      </c>
      <c r="I346" s="173" t="s">
        <v>391</v>
      </c>
      <c r="J346" s="173"/>
      <c r="N346" s="142">
        <f t="shared" si="6"/>
        <v>133.70900000000006</v>
      </c>
    </row>
    <row r="347" spans="1:14" s="290" customFormat="1" ht="31.5">
      <c r="A347" s="136" t="str">
        <f>IF(D347="","",SUBTOTAL(3,D$7:D347))</f>
        <v/>
      </c>
      <c r="B347" s="172" t="s">
        <v>11</v>
      </c>
      <c r="C347" s="137" t="s">
        <v>12</v>
      </c>
      <c r="D347" s="173"/>
      <c r="E347" s="298">
        <v>53.168999999999997</v>
      </c>
      <c r="F347" s="298">
        <v>49.786000000000001</v>
      </c>
      <c r="G347" s="298">
        <f>F347</f>
        <v>49.786000000000001</v>
      </c>
      <c r="H347" s="137" t="s">
        <v>17</v>
      </c>
      <c r="I347" s="173" t="s">
        <v>41</v>
      </c>
      <c r="J347" s="173"/>
      <c r="N347" s="142">
        <f t="shared" si="6"/>
        <v>3.3829999999999956</v>
      </c>
    </row>
    <row r="348" spans="1:14" s="290" customFormat="1" ht="31.5">
      <c r="A348" s="136" t="str">
        <f>IF(D348="","",SUBTOTAL(3,D$7:D348))</f>
        <v/>
      </c>
      <c r="B348" s="172" t="s">
        <v>14</v>
      </c>
      <c r="C348" s="137" t="s">
        <v>12</v>
      </c>
      <c r="D348" s="173"/>
      <c r="E348" s="298">
        <v>11.635</v>
      </c>
      <c r="F348" s="298">
        <f>E348</f>
        <v>11.635</v>
      </c>
      <c r="G348" s="298">
        <f>F348</f>
        <v>11.635</v>
      </c>
      <c r="H348" s="137" t="s">
        <v>17</v>
      </c>
      <c r="I348" s="173" t="s">
        <v>114</v>
      </c>
      <c r="J348" s="173"/>
      <c r="N348" s="142">
        <f t="shared" si="6"/>
        <v>0</v>
      </c>
    </row>
    <row r="349" spans="1:14" s="290" customFormat="1" ht="31.5">
      <c r="A349" s="136">
        <f>IF(D349="","",SUBTOTAL(3,D$7:D349))</f>
        <v>83</v>
      </c>
      <c r="B349" s="295" t="s">
        <v>392</v>
      </c>
      <c r="C349" s="295"/>
      <c r="D349" s="296" t="s">
        <v>387</v>
      </c>
      <c r="E349" s="297"/>
      <c r="F349" s="297"/>
      <c r="G349" s="297"/>
      <c r="H349" s="296"/>
      <c r="I349" s="296"/>
      <c r="J349" s="296"/>
      <c r="N349" s="142">
        <f t="shared" si="6"/>
        <v>0</v>
      </c>
    </row>
    <row r="350" spans="1:14" s="290" customFormat="1" ht="31.5">
      <c r="A350" s="136" t="str">
        <f>IF(D350="","",SUBTOTAL(3,D$7:D350))</f>
        <v/>
      </c>
      <c r="B350" s="172" t="s">
        <v>393</v>
      </c>
      <c r="C350" s="173" t="s">
        <v>10</v>
      </c>
      <c r="D350" s="173"/>
      <c r="E350" s="298">
        <v>1049</v>
      </c>
      <c r="F350" s="298">
        <v>869.36</v>
      </c>
      <c r="G350" s="298">
        <f>F350</f>
        <v>869.36</v>
      </c>
      <c r="H350" s="137" t="s">
        <v>17</v>
      </c>
      <c r="I350" s="173" t="s">
        <v>105</v>
      </c>
      <c r="J350" s="173"/>
      <c r="N350" s="142">
        <f t="shared" si="6"/>
        <v>179.64</v>
      </c>
    </row>
    <row r="351" spans="1:14" s="290" customFormat="1" ht="31.5">
      <c r="A351" s="136" t="str">
        <f>IF(D351="","",SUBTOTAL(3,D$7:D351))</f>
        <v/>
      </c>
      <c r="B351" s="172" t="s">
        <v>11</v>
      </c>
      <c r="C351" s="137" t="s">
        <v>12</v>
      </c>
      <c r="D351" s="173"/>
      <c r="E351" s="298">
        <v>67.183999999999997</v>
      </c>
      <c r="F351" s="298">
        <v>67.183999999999997</v>
      </c>
      <c r="G351" s="298">
        <f>F351</f>
        <v>67.183999999999997</v>
      </c>
      <c r="H351" s="137" t="s">
        <v>17</v>
      </c>
      <c r="I351" s="173" t="s">
        <v>41</v>
      </c>
      <c r="J351" s="173"/>
      <c r="N351" s="142">
        <f t="shared" si="6"/>
        <v>0</v>
      </c>
    </row>
    <row r="352" spans="1:14" s="290" customFormat="1" ht="31.5">
      <c r="A352" s="136" t="str">
        <f>IF(D352="","",SUBTOTAL(3,D$7:D352))</f>
        <v/>
      </c>
      <c r="B352" s="172" t="s">
        <v>14</v>
      </c>
      <c r="C352" s="137" t="s">
        <v>12</v>
      </c>
      <c r="D352" s="173"/>
      <c r="E352" s="298">
        <v>28.558</v>
      </c>
      <c r="F352" s="298">
        <f>E352</f>
        <v>28.558</v>
      </c>
      <c r="G352" s="298">
        <f>F352</f>
        <v>28.558</v>
      </c>
      <c r="H352" s="137" t="s">
        <v>17</v>
      </c>
      <c r="I352" s="173" t="s">
        <v>114</v>
      </c>
      <c r="J352" s="173"/>
      <c r="N352" s="142">
        <f t="shared" si="6"/>
        <v>0</v>
      </c>
    </row>
    <row r="353" spans="1:14" s="290" customFormat="1" ht="31.5">
      <c r="A353" s="136">
        <f>IF(D353="","",SUBTOTAL(3,D$7:D353))</f>
        <v>84</v>
      </c>
      <c r="B353" s="295" t="s">
        <v>394</v>
      </c>
      <c r="C353" s="295"/>
      <c r="D353" s="296" t="s">
        <v>387</v>
      </c>
      <c r="E353" s="297"/>
      <c r="F353" s="297"/>
      <c r="G353" s="297"/>
      <c r="H353" s="296"/>
      <c r="I353" s="296"/>
      <c r="J353" s="296"/>
      <c r="N353" s="142">
        <f t="shared" si="6"/>
        <v>0</v>
      </c>
    </row>
    <row r="354" spans="1:14" s="290" customFormat="1" ht="31.5">
      <c r="A354" s="136" t="str">
        <f>IF(D354="","",SUBTOTAL(3,D$7:D354))</f>
        <v/>
      </c>
      <c r="B354" s="172" t="s">
        <v>395</v>
      </c>
      <c r="C354" s="173" t="s">
        <v>10</v>
      </c>
      <c r="D354" s="173"/>
      <c r="E354" s="298">
        <v>309.702</v>
      </c>
      <c r="F354" s="298">
        <v>300.41199999999998</v>
      </c>
      <c r="G354" s="298">
        <f>F354</f>
        <v>300.41199999999998</v>
      </c>
      <c r="H354" s="137" t="s">
        <v>17</v>
      </c>
      <c r="I354" s="173" t="s">
        <v>396</v>
      </c>
      <c r="J354" s="173"/>
      <c r="N354" s="142">
        <f t="shared" si="6"/>
        <v>9.2900000000000205</v>
      </c>
    </row>
    <row r="355" spans="1:14" s="290" customFormat="1" ht="31.5">
      <c r="A355" s="136" t="str">
        <f>IF(D355="","",SUBTOTAL(3,D$7:D355))</f>
        <v/>
      </c>
      <c r="B355" s="172" t="s">
        <v>11</v>
      </c>
      <c r="C355" s="137" t="s">
        <v>12</v>
      </c>
      <c r="D355" s="173"/>
      <c r="E355" s="298">
        <v>22.33</v>
      </c>
      <c r="F355" s="298">
        <v>20.908999999999999</v>
      </c>
      <c r="G355" s="298">
        <f>F355</f>
        <v>20.908999999999999</v>
      </c>
      <c r="H355" s="137" t="s">
        <v>17</v>
      </c>
      <c r="I355" s="173" t="s">
        <v>391</v>
      </c>
      <c r="J355" s="173"/>
      <c r="N355" s="142">
        <f t="shared" si="6"/>
        <v>1.4209999999999994</v>
      </c>
    </row>
    <row r="356" spans="1:14" s="290" customFormat="1" ht="31.5">
      <c r="A356" s="136" t="str">
        <f>IF(D356="","",SUBTOTAL(3,D$7:D356))</f>
        <v/>
      </c>
      <c r="B356" s="172" t="s">
        <v>14</v>
      </c>
      <c r="C356" s="137" t="s">
        <v>12</v>
      </c>
      <c r="D356" s="173"/>
      <c r="E356" s="298">
        <f>F356</f>
        <v>10.173</v>
      </c>
      <c r="F356" s="298">
        <v>10.173</v>
      </c>
      <c r="G356" s="298">
        <f>F356</f>
        <v>10.173</v>
      </c>
      <c r="H356" s="137" t="s">
        <v>17</v>
      </c>
      <c r="I356" s="173" t="s">
        <v>391</v>
      </c>
      <c r="J356" s="173"/>
      <c r="N356" s="142">
        <f t="shared" si="6"/>
        <v>0</v>
      </c>
    </row>
    <row r="357" spans="1:14" s="290" customFormat="1" ht="31.5">
      <c r="A357" s="136">
        <f>IF(D357="","",SUBTOTAL(3,D$7:D357))</f>
        <v>85</v>
      </c>
      <c r="B357" s="295" t="s">
        <v>397</v>
      </c>
      <c r="C357" s="295"/>
      <c r="D357" s="296" t="s">
        <v>387</v>
      </c>
      <c r="E357" s="297"/>
      <c r="F357" s="297"/>
      <c r="G357" s="297"/>
      <c r="H357" s="296"/>
      <c r="I357" s="296"/>
      <c r="J357" s="296"/>
      <c r="N357" s="142">
        <f t="shared" si="6"/>
        <v>0</v>
      </c>
    </row>
    <row r="358" spans="1:14" s="290" customFormat="1" ht="31.5">
      <c r="A358" s="136" t="str">
        <f>IF(D358="","",SUBTOTAL(3,D$7:D358))</f>
        <v/>
      </c>
      <c r="B358" s="172" t="s">
        <v>398</v>
      </c>
      <c r="C358" s="173" t="s">
        <v>10</v>
      </c>
      <c r="D358" s="173"/>
      <c r="E358" s="298">
        <v>3.1030000000000002</v>
      </c>
      <c r="F358" s="298">
        <v>3.1</v>
      </c>
      <c r="G358" s="298">
        <f>F358</f>
        <v>3.1</v>
      </c>
      <c r="H358" s="137" t="s">
        <v>112</v>
      </c>
      <c r="I358" s="173" t="s">
        <v>32</v>
      </c>
      <c r="J358" s="137" t="s">
        <v>63</v>
      </c>
      <c r="N358" s="142">
        <f t="shared" si="6"/>
        <v>3.0000000000001137E-3</v>
      </c>
    </row>
    <row r="359" spans="1:14" s="290" customFormat="1" ht="31.5">
      <c r="A359" s="136" t="str">
        <f>IF(D359="","",SUBTOTAL(3,D$7:D359))</f>
        <v/>
      </c>
      <c r="B359" s="172" t="s">
        <v>11</v>
      </c>
      <c r="C359" s="137" t="s">
        <v>12</v>
      </c>
      <c r="D359" s="173"/>
      <c r="E359" s="298">
        <v>210.916</v>
      </c>
      <c r="F359" s="298">
        <f>E359</f>
        <v>210.916</v>
      </c>
      <c r="G359" s="298">
        <f>F359</f>
        <v>210.916</v>
      </c>
      <c r="H359" s="137" t="s">
        <v>17</v>
      </c>
      <c r="I359" s="173" t="s">
        <v>399</v>
      </c>
      <c r="J359" s="173"/>
      <c r="N359" s="142">
        <f t="shared" si="6"/>
        <v>0</v>
      </c>
    </row>
    <row r="360" spans="1:14" s="290" customFormat="1" ht="31.5">
      <c r="A360" s="136" t="str">
        <f>IF(D360="","",SUBTOTAL(3,D$7:D360))</f>
        <v/>
      </c>
      <c r="B360" s="172" t="s">
        <v>14</v>
      </c>
      <c r="C360" s="137" t="s">
        <v>12</v>
      </c>
      <c r="D360" s="173"/>
      <c r="E360" s="298">
        <v>101.94799999999999</v>
      </c>
      <c r="F360" s="298">
        <f>E360</f>
        <v>101.94799999999999</v>
      </c>
      <c r="G360" s="298">
        <f>F360</f>
        <v>101.94799999999999</v>
      </c>
      <c r="H360" s="137" t="s">
        <v>17</v>
      </c>
      <c r="I360" s="173" t="s">
        <v>396</v>
      </c>
      <c r="J360" s="173"/>
      <c r="N360" s="142">
        <f t="shared" si="6"/>
        <v>0</v>
      </c>
    </row>
    <row r="361" spans="1:14" s="290" customFormat="1" ht="31.5">
      <c r="A361" s="136" t="str">
        <f>IF(D361="","",SUBTOTAL(3,D$7:D361))</f>
        <v/>
      </c>
      <c r="B361" s="172" t="s">
        <v>13</v>
      </c>
      <c r="C361" s="137" t="s">
        <v>12</v>
      </c>
      <c r="D361" s="173"/>
      <c r="E361" s="298">
        <v>13.406000000000001</v>
      </c>
      <c r="F361" s="298">
        <v>13.406000000000001</v>
      </c>
      <c r="G361" s="298">
        <v>13.906000000000001</v>
      </c>
      <c r="H361" s="137" t="s">
        <v>17</v>
      </c>
      <c r="I361" s="173" t="s">
        <v>400</v>
      </c>
      <c r="J361" s="173"/>
      <c r="N361" s="142">
        <f t="shared" si="6"/>
        <v>0</v>
      </c>
    </row>
    <row r="362" spans="1:14" s="290" customFormat="1" ht="31.5">
      <c r="A362" s="136">
        <f>IF(D362="","",SUBTOTAL(3,D$7:D362))</f>
        <v>86</v>
      </c>
      <c r="B362" s="295" t="s">
        <v>401</v>
      </c>
      <c r="C362" s="295"/>
      <c r="D362" s="296" t="s">
        <v>387</v>
      </c>
      <c r="E362" s="297"/>
      <c r="F362" s="297"/>
      <c r="G362" s="297"/>
      <c r="H362" s="296"/>
      <c r="I362" s="296"/>
      <c r="J362" s="296"/>
      <c r="N362" s="142">
        <f t="shared" si="6"/>
        <v>0</v>
      </c>
    </row>
    <row r="363" spans="1:14" s="290" customFormat="1" ht="31.5">
      <c r="A363" s="136" t="str">
        <f>IF(D363="","",SUBTOTAL(3,D$7:D363))</f>
        <v/>
      </c>
      <c r="B363" s="172" t="s">
        <v>402</v>
      </c>
      <c r="C363" s="173" t="s">
        <v>10</v>
      </c>
      <c r="D363" s="173"/>
      <c r="E363" s="298">
        <v>241.11500000000001</v>
      </c>
      <c r="F363" s="298">
        <v>233.881</v>
      </c>
      <c r="G363" s="298">
        <f>F363</f>
        <v>233.881</v>
      </c>
      <c r="H363" s="137" t="s">
        <v>17</v>
      </c>
      <c r="I363" s="173" t="s">
        <v>396</v>
      </c>
      <c r="J363" s="173"/>
      <c r="N363" s="142">
        <f t="shared" si="6"/>
        <v>7.2340000000000089</v>
      </c>
    </row>
    <row r="364" spans="1:14" s="290" customFormat="1" ht="31.5">
      <c r="A364" s="136" t="str">
        <f>IF(D364="","",SUBTOTAL(3,D$7:D364))</f>
        <v/>
      </c>
      <c r="B364" s="172" t="s">
        <v>11</v>
      </c>
      <c r="C364" s="137" t="s">
        <v>12</v>
      </c>
      <c r="D364" s="173"/>
      <c r="E364" s="298">
        <v>15.672000000000001</v>
      </c>
      <c r="F364" s="298">
        <f>E364</f>
        <v>15.672000000000001</v>
      </c>
      <c r="G364" s="298">
        <f>F364</f>
        <v>15.672000000000001</v>
      </c>
      <c r="H364" s="137" t="s">
        <v>17</v>
      </c>
      <c r="I364" s="173" t="s">
        <v>391</v>
      </c>
      <c r="J364" s="173"/>
      <c r="N364" s="142">
        <f t="shared" si="6"/>
        <v>0</v>
      </c>
    </row>
    <row r="365" spans="1:14" s="290" customFormat="1" ht="31.5">
      <c r="A365" s="136" t="str">
        <f>IF(D365="","",SUBTOTAL(3,D$7:D365))</f>
        <v/>
      </c>
      <c r="B365" s="172" t="s">
        <v>14</v>
      </c>
      <c r="C365" s="137" t="s">
        <v>12</v>
      </c>
      <c r="D365" s="173"/>
      <c r="E365" s="298">
        <v>7.92</v>
      </c>
      <c r="F365" s="298">
        <v>7.92</v>
      </c>
      <c r="G365" s="298">
        <f>F365</f>
        <v>7.92</v>
      </c>
      <c r="H365" s="137" t="s">
        <v>17</v>
      </c>
      <c r="I365" s="173" t="s">
        <v>391</v>
      </c>
      <c r="J365" s="173"/>
      <c r="N365" s="142">
        <f t="shared" si="6"/>
        <v>0</v>
      </c>
    </row>
    <row r="366" spans="1:14" s="116" customFormat="1" ht="31.5">
      <c r="A366" s="136">
        <f>IF(D366="","",SUBTOTAL(3,D$7:D366))</f>
        <v>87</v>
      </c>
      <c r="B366" s="268" t="s">
        <v>424</v>
      </c>
      <c r="C366" s="268"/>
      <c r="D366" s="99" t="s">
        <v>425</v>
      </c>
      <c r="E366" s="99"/>
      <c r="F366" s="99"/>
      <c r="G366" s="99"/>
      <c r="H366" s="99"/>
      <c r="I366" s="99"/>
      <c r="J366" s="99"/>
    </row>
    <row r="367" spans="1:14" s="103" customFormat="1" ht="31.5">
      <c r="A367" s="136" t="str">
        <f>IF(D367="","",SUBTOTAL(3,D$7:D367))</f>
        <v/>
      </c>
      <c r="B367" s="102" t="s">
        <v>121</v>
      </c>
      <c r="C367" s="101" t="s">
        <v>10</v>
      </c>
      <c r="D367" s="101"/>
      <c r="E367" s="299">
        <v>6083.9369999999999</v>
      </c>
      <c r="F367" s="299">
        <v>6083.9369999999999</v>
      </c>
      <c r="G367" s="299">
        <v>6075.1270000000004</v>
      </c>
      <c r="H367" s="101" t="s">
        <v>112</v>
      </c>
      <c r="I367" s="101" t="s">
        <v>438</v>
      </c>
      <c r="J367" s="101" t="s">
        <v>63</v>
      </c>
    </row>
    <row r="368" spans="1:14" s="103" customFormat="1" ht="31.5">
      <c r="A368" s="136" t="str">
        <f>IF(D368="","",SUBTOTAL(3,D$7:D368))</f>
        <v/>
      </c>
      <c r="B368" s="102" t="s">
        <v>11</v>
      </c>
      <c r="C368" s="101" t="s">
        <v>12</v>
      </c>
      <c r="D368" s="101"/>
      <c r="E368" s="299">
        <v>299.12700000000001</v>
      </c>
      <c r="F368" s="299">
        <v>278.18811000000005</v>
      </c>
      <c r="G368" s="299">
        <v>278.18811000000005</v>
      </c>
      <c r="H368" s="101" t="s">
        <v>17</v>
      </c>
      <c r="I368" s="101" t="s">
        <v>439</v>
      </c>
      <c r="J368" s="101"/>
    </row>
    <row r="369" spans="1:10" s="103" customFormat="1" ht="31.5">
      <c r="A369" s="136" t="str">
        <f>IF(D369="","",SUBTOTAL(3,D$7:D369))</f>
        <v/>
      </c>
      <c r="B369" s="102" t="s">
        <v>13</v>
      </c>
      <c r="C369" s="101" t="s">
        <v>12</v>
      </c>
      <c r="D369" s="101"/>
      <c r="E369" s="299">
        <v>21.05</v>
      </c>
      <c r="F369" s="299">
        <v>21.05</v>
      </c>
      <c r="G369" s="299">
        <v>21.05</v>
      </c>
      <c r="H369" s="101" t="s">
        <v>17</v>
      </c>
      <c r="I369" s="101" t="s">
        <v>440</v>
      </c>
      <c r="J369" s="101"/>
    </row>
    <row r="370" spans="1:10" s="103" customFormat="1" ht="31.5">
      <c r="A370" s="136" t="str">
        <f>IF(D370="","",SUBTOTAL(3,D$7:D370))</f>
        <v/>
      </c>
      <c r="B370" s="102" t="s">
        <v>14</v>
      </c>
      <c r="C370" s="101" t="s">
        <v>12</v>
      </c>
      <c r="D370" s="101"/>
      <c r="E370" s="299">
        <v>194.86799999999999</v>
      </c>
      <c r="F370" s="299">
        <v>194.86799999999999</v>
      </c>
      <c r="G370" s="299">
        <v>194.86799999999999</v>
      </c>
      <c r="H370" s="101" t="s">
        <v>17</v>
      </c>
      <c r="I370" s="101" t="s">
        <v>441</v>
      </c>
      <c r="J370" s="101"/>
    </row>
    <row r="371" spans="1:10" s="116" customFormat="1" ht="31.5">
      <c r="A371" s="136">
        <f>IF(D371="","",SUBTOTAL(3,D$7:D371))</f>
        <v>88</v>
      </c>
      <c r="B371" s="268" t="s">
        <v>426</v>
      </c>
      <c r="C371" s="268"/>
      <c r="D371" s="99" t="s">
        <v>425</v>
      </c>
      <c r="E371" s="300"/>
      <c r="F371" s="300"/>
      <c r="G371" s="300"/>
      <c r="H371" s="99"/>
      <c r="I371" s="99"/>
      <c r="J371" s="99"/>
    </row>
    <row r="372" spans="1:10" s="103" customFormat="1" ht="31.5">
      <c r="A372" s="136" t="str">
        <f>IF(D372="","",SUBTOTAL(3,D$7:D372))</f>
        <v/>
      </c>
      <c r="B372" s="102" t="s">
        <v>121</v>
      </c>
      <c r="C372" s="101" t="s">
        <v>10</v>
      </c>
      <c r="D372" s="101"/>
      <c r="E372" s="299">
        <v>919.024</v>
      </c>
      <c r="F372" s="299">
        <v>873.07299999999998</v>
      </c>
      <c r="G372" s="299">
        <v>873.07299999999998</v>
      </c>
      <c r="H372" s="101" t="s">
        <v>17</v>
      </c>
      <c r="I372" s="101" t="s">
        <v>442</v>
      </c>
      <c r="J372" s="101"/>
    </row>
    <row r="373" spans="1:10" s="103" customFormat="1" ht="31.5">
      <c r="A373" s="136" t="str">
        <f>IF(D373="","",SUBTOTAL(3,D$7:D373))</f>
        <v/>
      </c>
      <c r="B373" s="102" t="s">
        <v>11</v>
      </c>
      <c r="C373" s="101" t="s">
        <v>12</v>
      </c>
      <c r="D373" s="101"/>
      <c r="E373" s="299">
        <v>85.766999999999996</v>
      </c>
      <c r="F373" s="299">
        <v>79.763310000000004</v>
      </c>
      <c r="G373" s="299">
        <v>79.763310000000004</v>
      </c>
      <c r="H373" s="101" t="s">
        <v>17</v>
      </c>
      <c r="I373" s="101" t="s">
        <v>443</v>
      </c>
      <c r="J373" s="101"/>
    </row>
    <row r="374" spans="1:10" s="103" customFormat="1" ht="31.5">
      <c r="A374" s="136" t="str">
        <f>IF(D374="","",SUBTOTAL(3,D$7:D374))</f>
        <v/>
      </c>
      <c r="B374" s="102" t="s">
        <v>14</v>
      </c>
      <c r="C374" s="101" t="s">
        <v>12</v>
      </c>
      <c r="D374" s="101"/>
      <c r="E374" s="299">
        <v>23.876000000000001</v>
      </c>
      <c r="F374" s="299">
        <v>23.876000000000001</v>
      </c>
      <c r="G374" s="299">
        <v>23.876000000000001</v>
      </c>
      <c r="H374" s="101" t="s">
        <v>17</v>
      </c>
      <c r="I374" s="101" t="s">
        <v>444</v>
      </c>
      <c r="J374" s="101"/>
    </row>
    <row r="375" spans="1:10" s="116" customFormat="1" ht="31.5">
      <c r="A375" s="136">
        <f>IF(D375="","",SUBTOTAL(3,D$7:D375))</f>
        <v>89</v>
      </c>
      <c r="B375" s="268" t="s">
        <v>427</v>
      </c>
      <c r="C375" s="268"/>
      <c r="D375" s="99" t="s">
        <v>425</v>
      </c>
      <c r="E375" s="300"/>
      <c r="F375" s="300"/>
      <c r="G375" s="300"/>
      <c r="H375" s="99"/>
      <c r="I375" s="99"/>
      <c r="J375" s="99"/>
    </row>
    <row r="376" spans="1:10" s="103" customFormat="1" ht="31.5">
      <c r="A376" s="136" t="str">
        <f>IF(D376="","",SUBTOTAL(3,D$7:D376))</f>
        <v/>
      </c>
      <c r="B376" s="102" t="s">
        <v>121</v>
      </c>
      <c r="C376" s="101" t="s">
        <v>10</v>
      </c>
      <c r="D376" s="101"/>
      <c r="E376" s="299">
        <v>605.74400000000003</v>
      </c>
      <c r="F376" s="299">
        <v>575.45699999999999</v>
      </c>
      <c r="G376" s="299">
        <v>575.45699999999999</v>
      </c>
      <c r="H376" s="101" t="s">
        <v>17</v>
      </c>
      <c r="I376" s="101" t="s">
        <v>445</v>
      </c>
      <c r="J376" s="101"/>
    </row>
    <row r="377" spans="1:10" s="103" customFormat="1" ht="31.5">
      <c r="A377" s="136" t="str">
        <f>IF(D377="","",SUBTOTAL(3,D$7:D377))</f>
        <v/>
      </c>
      <c r="B377" s="102" t="s">
        <v>11</v>
      </c>
      <c r="C377" s="101" t="s">
        <v>12</v>
      </c>
      <c r="D377" s="101"/>
      <c r="E377" s="299">
        <v>56.498000000000005</v>
      </c>
      <c r="F377" s="299">
        <v>52.543140000000008</v>
      </c>
      <c r="G377" s="299">
        <v>52.543140000000008</v>
      </c>
      <c r="H377" s="101" t="s">
        <v>17</v>
      </c>
      <c r="I377" s="101" t="s">
        <v>446</v>
      </c>
      <c r="J377" s="101"/>
    </row>
    <row r="378" spans="1:10" s="103" customFormat="1" ht="31.5">
      <c r="A378" s="136" t="str">
        <f>IF(D378="","",SUBTOTAL(3,D$7:D378))</f>
        <v/>
      </c>
      <c r="B378" s="102" t="s">
        <v>14</v>
      </c>
      <c r="C378" s="101" t="s">
        <v>12</v>
      </c>
      <c r="D378" s="101"/>
      <c r="E378" s="299">
        <v>19.402000000000001</v>
      </c>
      <c r="F378" s="299">
        <v>19.402000000000001</v>
      </c>
      <c r="G378" s="299">
        <v>19.402000000000001</v>
      </c>
      <c r="H378" s="101" t="s">
        <v>17</v>
      </c>
      <c r="I378" s="101" t="s">
        <v>441</v>
      </c>
      <c r="J378" s="101"/>
    </row>
    <row r="379" spans="1:10" s="116" customFormat="1" ht="31.5">
      <c r="A379" s="136">
        <f>IF(D379="","",SUBTOTAL(3,D$7:D379))</f>
        <v>90</v>
      </c>
      <c r="B379" s="268" t="s">
        <v>428</v>
      </c>
      <c r="C379" s="268"/>
      <c r="D379" s="99" t="s">
        <v>425</v>
      </c>
      <c r="E379" s="300"/>
      <c r="F379" s="300"/>
      <c r="G379" s="300"/>
      <c r="H379" s="99"/>
      <c r="I379" s="99"/>
      <c r="J379" s="99"/>
    </row>
    <row r="380" spans="1:10" s="103" customFormat="1" ht="31.5">
      <c r="A380" s="136" t="str">
        <f>IF(D380="","",SUBTOTAL(3,D$7:D380))</f>
        <v/>
      </c>
      <c r="B380" s="102" t="s">
        <v>121</v>
      </c>
      <c r="C380" s="101" t="s">
        <v>10</v>
      </c>
      <c r="D380" s="101"/>
      <c r="E380" s="299">
        <v>999.33799999999997</v>
      </c>
      <c r="F380" s="299">
        <v>949.37099999999998</v>
      </c>
      <c r="G380" s="299">
        <v>949.37099999999998</v>
      </c>
      <c r="H380" s="101" t="s">
        <v>17</v>
      </c>
      <c r="I380" s="101" t="s">
        <v>445</v>
      </c>
      <c r="J380" s="101"/>
    </row>
    <row r="381" spans="1:10" s="103" customFormat="1" ht="31.5">
      <c r="A381" s="136" t="str">
        <f>IF(D381="","",SUBTOTAL(3,D$7:D381))</f>
        <v/>
      </c>
      <c r="B381" s="102" t="s">
        <v>11</v>
      </c>
      <c r="C381" s="101" t="s">
        <v>12</v>
      </c>
      <c r="D381" s="101"/>
      <c r="E381" s="299">
        <v>98.443999999999988</v>
      </c>
      <c r="F381" s="299">
        <v>91.55292</v>
      </c>
      <c r="G381" s="299">
        <v>91.55292</v>
      </c>
      <c r="H381" s="101" t="s">
        <v>17</v>
      </c>
      <c r="I381" s="101" t="s">
        <v>446</v>
      </c>
      <c r="J381" s="101"/>
    </row>
    <row r="382" spans="1:10" s="103" customFormat="1" ht="31.5">
      <c r="A382" s="136" t="str">
        <f>IF(D382="","",SUBTOTAL(3,D$7:D382))</f>
        <v/>
      </c>
      <c r="B382" s="102" t="s">
        <v>14</v>
      </c>
      <c r="C382" s="101" t="s">
        <v>12</v>
      </c>
      <c r="D382" s="101"/>
      <c r="E382" s="299">
        <v>32.008000000000003</v>
      </c>
      <c r="F382" s="299">
        <v>32.008000000000003</v>
      </c>
      <c r="G382" s="299">
        <v>32.008000000000003</v>
      </c>
      <c r="H382" s="101" t="s">
        <v>17</v>
      </c>
      <c r="I382" s="101" t="s">
        <v>441</v>
      </c>
      <c r="J382" s="101"/>
    </row>
    <row r="383" spans="1:10" s="116" customFormat="1" ht="31.5">
      <c r="A383" s="136">
        <f>IF(D383="","",SUBTOTAL(3,D$7:D383))</f>
        <v>91</v>
      </c>
      <c r="B383" s="268" t="s">
        <v>429</v>
      </c>
      <c r="C383" s="268"/>
      <c r="D383" s="99" t="s">
        <v>425</v>
      </c>
      <c r="E383" s="300"/>
      <c r="F383" s="300"/>
      <c r="G383" s="300"/>
      <c r="H383" s="99"/>
      <c r="I383" s="99"/>
      <c r="J383" s="99"/>
    </row>
    <row r="384" spans="1:10" s="103" customFormat="1" ht="31.5">
      <c r="A384" s="136" t="str">
        <f>IF(D384="","",SUBTOTAL(3,D$7:D384))</f>
        <v/>
      </c>
      <c r="B384" s="102" t="s">
        <v>121</v>
      </c>
      <c r="C384" s="101" t="s">
        <v>10</v>
      </c>
      <c r="D384" s="101"/>
      <c r="E384" s="299">
        <v>927.42100000000005</v>
      </c>
      <c r="F384" s="299">
        <v>885.26499999999999</v>
      </c>
      <c r="G384" s="299">
        <v>885.26499999999999</v>
      </c>
      <c r="H384" s="101" t="s">
        <v>17</v>
      </c>
      <c r="I384" s="101" t="s">
        <v>445</v>
      </c>
      <c r="J384" s="101"/>
    </row>
    <row r="385" spans="1:10" s="103" customFormat="1" ht="31.5">
      <c r="A385" s="136" t="str">
        <f>IF(D385="","",SUBTOTAL(3,D$7:D385))</f>
        <v/>
      </c>
      <c r="B385" s="102" t="s">
        <v>11</v>
      </c>
      <c r="C385" s="101" t="s">
        <v>12</v>
      </c>
      <c r="D385" s="101"/>
      <c r="E385" s="299">
        <v>84.778999999999996</v>
      </c>
      <c r="F385" s="299">
        <v>78.844470000000001</v>
      </c>
      <c r="G385" s="299">
        <v>78.844470000000001</v>
      </c>
      <c r="H385" s="101" t="s">
        <v>17</v>
      </c>
      <c r="I385" s="101" t="s">
        <v>446</v>
      </c>
      <c r="J385" s="101"/>
    </row>
    <row r="386" spans="1:10" s="103" customFormat="1" ht="31.5">
      <c r="A386" s="136" t="str">
        <f>IF(D386="","",SUBTOTAL(3,D$7:D386))</f>
        <v/>
      </c>
      <c r="B386" s="102" t="s">
        <v>14</v>
      </c>
      <c r="C386" s="101" t="s">
        <v>12</v>
      </c>
      <c r="D386" s="101"/>
      <c r="E386" s="299">
        <v>29.704999999999998</v>
      </c>
      <c r="F386" s="299">
        <v>29.704999999999998</v>
      </c>
      <c r="G386" s="299">
        <v>29.704999999999998</v>
      </c>
      <c r="H386" s="101" t="s">
        <v>17</v>
      </c>
      <c r="I386" s="101" t="s">
        <v>441</v>
      </c>
      <c r="J386" s="101"/>
    </row>
    <row r="387" spans="1:10" s="116" customFormat="1" ht="31.5">
      <c r="A387" s="136">
        <f>IF(D387="","",SUBTOTAL(3,D$7:D387))</f>
        <v>92</v>
      </c>
      <c r="B387" s="268" t="s">
        <v>430</v>
      </c>
      <c r="C387" s="268"/>
      <c r="D387" s="99" t="s">
        <v>425</v>
      </c>
      <c r="E387" s="300"/>
      <c r="F387" s="300"/>
      <c r="G387" s="300"/>
      <c r="H387" s="99"/>
      <c r="I387" s="99"/>
      <c r="J387" s="99"/>
    </row>
    <row r="388" spans="1:10" s="103" customFormat="1" ht="31.5">
      <c r="A388" s="136" t="str">
        <f>IF(D388="","",SUBTOTAL(3,D$7:D388))</f>
        <v/>
      </c>
      <c r="B388" s="102" t="s">
        <v>121</v>
      </c>
      <c r="C388" s="101" t="s">
        <v>10</v>
      </c>
      <c r="D388" s="101"/>
      <c r="E388" s="299">
        <v>870.36</v>
      </c>
      <c r="F388" s="299">
        <v>830.798</v>
      </c>
      <c r="G388" s="299">
        <v>830.798</v>
      </c>
      <c r="H388" s="101" t="s">
        <v>17</v>
      </c>
      <c r="I388" s="101" t="s">
        <v>445</v>
      </c>
      <c r="J388" s="101"/>
    </row>
    <row r="389" spans="1:10" s="103" customFormat="1" ht="31.5">
      <c r="A389" s="136" t="str">
        <f>IF(D389="","",SUBTOTAL(3,D$7:D389))</f>
        <v/>
      </c>
      <c r="B389" s="102" t="s">
        <v>11</v>
      </c>
      <c r="C389" s="101" t="s">
        <v>12</v>
      </c>
      <c r="D389" s="101"/>
      <c r="E389" s="299">
        <v>77.872</v>
      </c>
      <c r="F389" s="299">
        <v>72.420960000000008</v>
      </c>
      <c r="G389" s="299">
        <v>72.420960000000008</v>
      </c>
      <c r="H389" s="101" t="s">
        <v>17</v>
      </c>
      <c r="I389" s="101" t="s">
        <v>446</v>
      </c>
      <c r="J389" s="101"/>
    </row>
    <row r="390" spans="1:10" s="103" customFormat="1" ht="31.5">
      <c r="A390" s="136" t="str">
        <f>IF(D390="","",SUBTOTAL(3,D$7:D390))</f>
        <v/>
      </c>
      <c r="B390" s="102" t="s">
        <v>14</v>
      </c>
      <c r="C390" s="101" t="s">
        <v>12</v>
      </c>
      <c r="D390" s="101"/>
      <c r="E390" s="299">
        <v>27.876999999999999</v>
      </c>
      <c r="F390" s="299">
        <v>27.876999999999999</v>
      </c>
      <c r="G390" s="299">
        <v>27.876999999999999</v>
      </c>
      <c r="H390" s="101" t="s">
        <v>17</v>
      </c>
      <c r="I390" s="101" t="s">
        <v>441</v>
      </c>
      <c r="J390" s="101"/>
    </row>
    <row r="391" spans="1:10" s="116" customFormat="1" ht="31.5">
      <c r="A391" s="136">
        <f>IF(D391="","",SUBTOTAL(3,D$7:D391))</f>
        <v>93</v>
      </c>
      <c r="B391" s="268" t="s">
        <v>431</v>
      </c>
      <c r="C391" s="268"/>
      <c r="D391" s="99" t="s">
        <v>425</v>
      </c>
      <c r="E391" s="300"/>
      <c r="F391" s="300"/>
      <c r="G391" s="300"/>
      <c r="H391" s="99"/>
      <c r="I391" s="99"/>
      <c r="J391" s="99"/>
    </row>
    <row r="392" spans="1:10" s="103" customFormat="1" ht="31.5">
      <c r="A392" s="136" t="str">
        <f>IF(D392="","",SUBTOTAL(3,D$7:D392))</f>
        <v/>
      </c>
      <c r="B392" s="102" t="s">
        <v>121</v>
      </c>
      <c r="C392" s="101" t="s">
        <v>10</v>
      </c>
      <c r="D392" s="101"/>
      <c r="E392" s="299">
        <v>375.50400000000002</v>
      </c>
      <c r="F392" s="299">
        <v>356.72800000000001</v>
      </c>
      <c r="G392" s="299">
        <v>356.72800000000001</v>
      </c>
      <c r="H392" s="101" t="s">
        <v>17</v>
      </c>
      <c r="I392" s="101" t="s">
        <v>445</v>
      </c>
      <c r="J392" s="101"/>
    </row>
    <row r="393" spans="1:10" s="103" customFormat="1" ht="31.5">
      <c r="A393" s="136" t="str">
        <f>IF(D393="","",SUBTOTAL(3,D$7:D393))</f>
        <v/>
      </c>
      <c r="B393" s="102" t="s">
        <v>11</v>
      </c>
      <c r="C393" s="101" t="s">
        <v>12</v>
      </c>
      <c r="D393" s="101"/>
      <c r="E393" s="299">
        <v>37.698999999999998</v>
      </c>
      <c r="F393" s="299">
        <v>35.060070000000003</v>
      </c>
      <c r="G393" s="299">
        <v>35.060070000000003</v>
      </c>
      <c r="H393" s="101" t="s">
        <v>17</v>
      </c>
      <c r="I393" s="101" t="s">
        <v>446</v>
      </c>
      <c r="J393" s="101"/>
    </row>
    <row r="394" spans="1:10" s="103" customFormat="1" ht="31.5">
      <c r="A394" s="136" t="str">
        <f>IF(D394="","",SUBTOTAL(3,D$7:D394))</f>
        <v/>
      </c>
      <c r="B394" s="102" t="s">
        <v>14</v>
      </c>
      <c r="C394" s="101" t="s">
        <v>12</v>
      </c>
      <c r="D394" s="101"/>
      <c r="E394" s="299">
        <v>12.026999999999999</v>
      </c>
      <c r="F394" s="299">
        <v>12.026999999999999</v>
      </c>
      <c r="G394" s="299">
        <v>12.026999999999999</v>
      </c>
      <c r="H394" s="101" t="s">
        <v>17</v>
      </c>
      <c r="I394" s="101" t="s">
        <v>441</v>
      </c>
      <c r="J394" s="101"/>
    </row>
    <row r="395" spans="1:10" s="116" customFormat="1" ht="47.25">
      <c r="A395" s="136">
        <f>IF(D395="","",SUBTOTAL(3,D$7:D395))</f>
        <v>94</v>
      </c>
      <c r="B395" s="268" t="s">
        <v>432</v>
      </c>
      <c r="C395" s="268"/>
      <c r="D395" s="99" t="s">
        <v>425</v>
      </c>
      <c r="E395" s="300"/>
      <c r="F395" s="300"/>
      <c r="G395" s="300"/>
      <c r="H395" s="99"/>
      <c r="I395" s="99"/>
      <c r="J395" s="99"/>
    </row>
    <row r="396" spans="1:10" s="103" customFormat="1" ht="31.5">
      <c r="A396" s="136" t="str">
        <f>IF(D396="","",SUBTOTAL(3,D$7:D396))</f>
        <v/>
      </c>
      <c r="B396" s="102" t="s">
        <v>121</v>
      </c>
      <c r="C396" s="101" t="s">
        <v>10</v>
      </c>
      <c r="D396" s="101"/>
      <c r="E396" s="299">
        <v>999.65700000000004</v>
      </c>
      <c r="F396" s="299">
        <v>969.66700000000003</v>
      </c>
      <c r="G396" s="299">
        <v>969.66700000000003</v>
      </c>
      <c r="H396" s="101" t="s">
        <v>17</v>
      </c>
      <c r="I396" s="101" t="s">
        <v>447</v>
      </c>
      <c r="J396" s="101"/>
    </row>
    <row r="397" spans="1:10" s="103" customFormat="1" ht="31.5">
      <c r="A397" s="136" t="str">
        <f>IF(D397="","",SUBTOTAL(3,D$7:D397))</f>
        <v/>
      </c>
      <c r="B397" s="102" t="s">
        <v>11</v>
      </c>
      <c r="C397" s="101" t="s">
        <v>12</v>
      </c>
      <c r="D397" s="101"/>
      <c r="E397" s="299">
        <v>78.131</v>
      </c>
      <c r="F397" s="299">
        <v>72.661830000000009</v>
      </c>
      <c r="G397" s="299">
        <v>72.661830000000009</v>
      </c>
      <c r="H397" s="101" t="s">
        <v>17</v>
      </c>
      <c r="I397" s="101" t="s">
        <v>439</v>
      </c>
      <c r="J397" s="101"/>
    </row>
    <row r="398" spans="1:10" s="103" customFormat="1" ht="31.5">
      <c r="A398" s="136" t="str">
        <f>IF(D398="","",SUBTOTAL(3,D$7:D398))</f>
        <v/>
      </c>
      <c r="B398" s="102" t="s">
        <v>14</v>
      </c>
      <c r="C398" s="101" t="s">
        <v>12</v>
      </c>
      <c r="D398" s="101"/>
      <c r="E398" s="299">
        <v>32.838000000000001</v>
      </c>
      <c r="F398" s="299">
        <v>32.838000000000001</v>
      </c>
      <c r="G398" s="299">
        <v>32.838000000000001</v>
      </c>
      <c r="H398" s="101" t="s">
        <v>17</v>
      </c>
      <c r="I398" s="101" t="s">
        <v>443</v>
      </c>
      <c r="J398" s="101"/>
    </row>
    <row r="399" spans="1:10" s="116" customFormat="1" ht="31.5">
      <c r="A399" s="136">
        <f>IF(D399="","",SUBTOTAL(3,D$7:D399))</f>
        <v>95</v>
      </c>
      <c r="B399" s="268" t="s">
        <v>433</v>
      </c>
      <c r="C399" s="268"/>
      <c r="D399" s="99" t="s">
        <v>425</v>
      </c>
      <c r="E399" s="300"/>
      <c r="F399" s="300"/>
      <c r="G399" s="300"/>
      <c r="H399" s="99"/>
      <c r="I399" s="99"/>
      <c r="J399" s="99"/>
    </row>
    <row r="400" spans="1:10" s="103" customFormat="1" ht="31.5">
      <c r="A400" s="136" t="str">
        <f>IF(D400="","",SUBTOTAL(3,D$7:D400))</f>
        <v/>
      </c>
      <c r="B400" s="102" t="s">
        <v>121</v>
      </c>
      <c r="C400" s="101" t="s">
        <v>10</v>
      </c>
      <c r="D400" s="101"/>
      <c r="E400" s="299">
        <v>318.85000000000002</v>
      </c>
      <c r="F400" s="299">
        <v>318.85000000000002</v>
      </c>
      <c r="G400" s="299">
        <v>318.85000000000002</v>
      </c>
      <c r="H400" s="101" t="s">
        <v>17</v>
      </c>
      <c r="I400" s="101" t="s">
        <v>448</v>
      </c>
      <c r="J400" s="101"/>
    </row>
    <row r="401" spans="1:10" s="103" customFormat="1">
      <c r="A401" s="136" t="str">
        <f>IF(D401="","",SUBTOTAL(3,D$7:D401))</f>
        <v/>
      </c>
      <c r="B401" s="102" t="s">
        <v>11</v>
      </c>
      <c r="C401" s="101" t="s">
        <v>12</v>
      </c>
      <c r="D401" s="101"/>
      <c r="E401" s="299">
        <v>5.218</v>
      </c>
      <c r="F401" s="299">
        <v>4.8529999999999998</v>
      </c>
      <c r="G401" s="299">
        <v>4.8529999999999998</v>
      </c>
      <c r="H401" s="101" t="s">
        <v>17</v>
      </c>
      <c r="I401" s="101" t="s">
        <v>449</v>
      </c>
      <c r="J401" s="101"/>
    </row>
    <row r="402" spans="1:10" s="103" customFormat="1">
      <c r="A402" s="136" t="str">
        <f>IF(D402="","",SUBTOTAL(3,D$7:D402))</f>
        <v/>
      </c>
      <c r="B402" s="102" t="s">
        <v>14</v>
      </c>
      <c r="C402" s="101" t="s">
        <v>12</v>
      </c>
      <c r="D402" s="101"/>
      <c r="E402" s="299">
        <v>2.2890000000000001</v>
      </c>
      <c r="F402" s="299">
        <v>2.2890000000000001</v>
      </c>
      <c r="G402" s="299">
        <v>32.838000000000001</v>
      </c>
      <c r="H402" s="101" t="s">
        <v>17</v>
      </c>
      <c r="I402" s="101" t="s">
        <v>449</v>
      </c>
      <c r="J402" s="101"/>
    </row>
    <row r="404" spans="1:10">
      <c r="H404" s="183" t="s">
        <v>434</v>
      </c>
      <c r="I404" s="183"/>
      <c r="J404" s="183"/>
    </row>
    <row r="407" spans="1:10">
      <c r="E407" s="96">
        <f>SUM(E7:E402)</f>
        <v>198572.4753719999</v>
      </c>
      <c r="F407" s="96">
        <f t="shared" ref="F407:G407" si="7">SUM(F7:F402)</f>
        <v>196185.80015299999</v>
      </c>
      <c r="G407" s="96">
        <f t="shared" si="7"/>
        <v>195107.43474899998</v>
      </c>
    </row>
  </sheetData>
  <autoFilter ref="A7:N7" xr:uid="{00000000-0001-0000-0100-000000000000}"/>
  <mergeCells count="6">
    <mergeCell ref="H404:J404"/>
    <mergeCell ref="A1:B1"/>
    <mergeCell ref="A2:J2"/>
    <mergeCell ref="A3:J3"/>
    <mergeCell ref="A4:J4"/>
    <mergeCell ref="I5:J5"/>
  </mergeCells>
  <pageMargins left="0.511811023622047" right="0.23622047244094499" top="0.55000000000000004" bottom="0.49" header="0.31496062992126" footer="0.31496062992126"/>
  <pageSetup scale="8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J14"/>
  <sheetViews>
    <sheetView tabSelected="1" view="pageBreakPreview" zoomScale="70" zoomScaleSheetLayoutView="70" workbookViewId="0">
      <selection activeCell="N8" sqref="N8"/>
    </sheetView>
  </sheetViews>
  <sheetFormatPr defaultRowHeight="15.75"/>
  <cols>
    <col min="1" max="1" width="5.375" style="58" customWidth="1"/>
    <col min="2" max="2" width="41" style="2" customWidth="1"/>
    <col min="3" max="3" width="8.375" style="58" customWidth="1"/>
    <col min="4" max="4" width="15.75" style="2" customWidth="1"/>
    <col min="5" max="7" width="11.625" style="59" customWidth="1"/>
    <col min="8" max="8" width="11.625" style="58" customWidth="1"/>
    <col min="9" max="9" width="20" style="58" customWidth="1"/>
    <col min="10" max="10" width="11.625" style="58" customWidth="1"/>
    <col min="11" max="16384" width="9" style="2"/>
  </cols>
  <sheetData>
    <row r="1" spans="1:10">
      <c r="A1" s="187" t="s">
        <v>101</v>
      </c>
      <c r="B1" s="188"/>
    </row>
    <row r="2" spans="1:10">
      <c r="A2" s="189" t="s">
        <v>146</v>
      </c>
      <c r="B2" s="189"/>
      <c r="C2" s="189"/>
      <c r="D2" s="189"/>
      <c r="E2" s="189"/>
      <c r="F2" s="189"/>
      <c r="G2" s="189"/>
      <c r="H2" s="189"/>
      <c r="I2" s="189"/>
      <c r="J2" s="189"/>
    </row>
    <row r="3" spans="1:10">
      <c r="A3" s="190" t="s">
        <v>437</v>
      </c>
      <c r="B3" s="190"/>
      <c r="C3" s="190"/>
      <c r="D3" s="190"/>
      <c r="E3" s="190"/>
      <c r="F3" s="190"/>
      <c r="G3" s="190"/>
      <c r="H3" s="190"/>
      <c r="I3" s="190"/>
      <c r="J3" s="190"/>
    </row>
    <row r="4" spans="1:10">
      <c r="A4" s="184" t="s">
        <v>470</v>
      </c>
      <c r="B4" s="184"/>
      <c r="C4" s="184"/>
      <c r="D4" s="184"/>
      <c r="E4" s="184"/>
      <c r="F4" s="184"/>
      <c r="G4" s="184"/>
      <c r="H4" s="184"/>
      <c r="I4" s="184"/>
      <c r="J4" s="184"/>
    </row>
    <row r="5" spans="1:10">
      <c r="I5" s="191" t="s">
        <v>9</v>
      </c>
      <c r="J5" s="191"/>
    </row>
    <row r="6" spans="1:10" s="61" customFormat="1" ht="78.75">
      <c r="A6" s="60" t="s">
        <v>0</v>
      </c>
      <c r="B6" s="60" t="s">
        <v>1</v>
      </c>
      <c r="C6" s="60" t="s">
        <v>42</v>
      </c>
      <c r="D6" s="60" t="s">
        <v>2</v>
      </c>
      <c r="E6" s="62" t="s">
        <v>3</v>
      </c>
      <c r="F6" s="62" t="s">
        <v>4</v>
      </c>
      <c r="G6" s="62" t="s">
        <v>5</v>
      </c>
      <c r="H6" s="60" t="s">
        <v>6</v>
      </c>
      <c r="I6" s="66" t="s">
        <v>7</v>
      </c>
      <c r="J6" s="60" t="s">
        <v>8</v>
      </c>
    </row>
    <row r="7" spans="1:10" s="103" customFormat="1" ht="74.25" customHeight="1">
      <c r="A7" s="101">
        <v>1</v>
      </c>
      <c r="B7" s="102" t="s">
        <v>450</v>
      </c>
      <c r="C7" s="101" t="s">
        <v>140</v>
      </c>
      <c r="D7" s="101" t="s">
        <v>451</v>
      </c>
      <c r="E7" s="113">
        <v>54.918599999999998</v>
      </c>
      <c r="F7" s="113">
        <v>54.918599999999998</v>
      </c>
      <c r="G7" s="113">
        <v>54.918599999999998</v>
      </c>
      <c r="H7" s="101" t="s">
        <v>141</v>
      </c>
      <c r="I7" s="101" t="s">
        <v>452</v>
      </c>
      <c r="J7" s="101"/>
    </row>
    <row r="8" spans="1:10" s="103" customFormat="1" ht="49.5" customHeight="1">
      <c r="A8" s="101">
        <v>2</v>
      </c>
      <c r="B8" s="102" t="s">
        <v>453</v>
      </c>
      <c r="C8" s="101" t="s">
        <v>140</v>
      </c>
      <c r="D8" s="101" t="s">
        <v>454</v>
      </c>
      <c r="E8" s="113">
        <v>90.561999999999998</v>
      </c>
      <c r="F8" s="113">
        <v>90.561999999999998</v>
      </c>
      <c r="G8" s="113">
        <v>90.561999999999998</v>
      </c>
      <c r="H8" s="101" t="s">
        <v>141</v>
      </c>
      <c r="I8" s="101" t="s">
        <v>143</v>
      </c>
      <c r="J8" s="101"/>
    </row>
    <row r="9" spans="1:10" s="270" customFormat="1" ht="54.75" customHeight="1">
      <c r="A9" s="101">
        <v>3</v>
      </c>
      <c r="B9" s="102" t="s">
        <v>455</v>
      </c>
      <c r="C9" s="101" t="s">
        <v>140</v>
      </c>
      <c r="D9" s="101" t="s">
        <v>145</v>
      </c>
      <c r="E9" s="113">
        <v>34.5</v>
      </c>
      <c r="F9" s="113">
        <v>34.5</v>
      </c>
      <c r="G9" s="113">
        <v>34.5</v>
      </c>
      <c r="H9" s="101" t="s">
        <v>141</v>
      </c>
      <c r="I9" s="101" t="s">
        <v>456</v>
      </c>
      <c r="J9" s="101"/>
    </row>
    <row r="10" spans="1:10" s="270" customFormat="1" ht="87" customHeight="1">
      <c r="A10" s="101">
        <v>4</v>
      </c>
      <c r="B10" s="102" t="s">
        <v>457</v>
      </c>
      <c r="C10" s="101" t="s">
        <v>140</v>
      </c>
      <c r="D10" s="101" t="s">
        <v>142</v>
      </c>
      <c r="E10" s="115">
        <v>42.6</v>
      </c>
      <c r="F10" s="115">
        <v>42.6</v>
      </c>
      <c r="G10" s="115">
        <v>42.6</v>
      </c>
      <c r="H10" s="101" t="s">
        <v>141</v>
      </c>
      <c r="I10" s="101" t="s">
        <v>458</v>
      </c>
      <c r="J10" s="102"/>
    </row>
    <row r="11" spans="1:10" s="273" customFormat="1" ht="36.75" customHeight="1">
      <c r="A11" s="101">
        <v>5</v>
      </c>
      <c r="B11" s="102" t="s">
        <v>459</v>
      </c>
      <c r="C11" s="101" t="s">
        <v>140</v>
      </c>
      <c r="D11" s="271" t="s">
        <v>460</v>
      </c>
      <c r="E11" s="274">
        <v>497.42500000000001</v>
      </c>
      <c r="F11" s="274">
        <v>497.42500000000001</v>
      </c>
      <c r="G11" s="272">
        <v>496.76274000000001</v>
      </c>
      <c r="H11" s="101" t="s">
        <v>469</v>
      </c>
      <c r="I11" s="101" t="s">
        <v>461</v>
      </c>
      <c r="J11" s="101" t="s">
        <v>63</v>
      </c>
    </row>
    <row r="12" spans="1:10" s="273" customFormat="1" ht="57.75" customHeight="1">
      <c r="A12" s="101">
        <v>6</v>
      </c>
      <c r="B12" s="102" t="s">
        <v>462</v>
      </c>
      <c r="C12" s="101" t="s">
        <v>140</v>
      </c>
      <c r="D12" s="101" t="s">
        <v>142</v>
      </c>
      <c r="E12" s="272">
        <v>99.825000000000003</v>
      </c>
      <c r="F12" s="272">
        <v>99.825000000000003</v>
      </c>
      <c r="G12" s="272">
        <v>99.825000000000003</v>
      </c>
      <c r="H12" s="101" t="s">
        <v>141</v>
      </c>
      <c r="I12" s="101" t="s">
        <v>463</v>
      </c>
      <c r="J12" s="114"/>
    </row>
    <row r="13" spans="1:10" s="103" customFormat="1" ht="47.25">
      <c r="A13" s="101">
        <v>7</v>
      </c>
      <c r="B13" s="102" t="s">
        <v>464</v>
      </c>
      <c r="C13" s="101" t="s">
        <v>140</v>
      </c>
      <c r="D13" s="101" t="s">
        <v>465</v>
      </c>
      <c r="E13" s="113">
        <v>10</v>
      </c>
      <c r="F13" s="113">
        <v>10</v>
      </c>
      <c r="G13" s="113">
        <v>10</v>
      </c>
      <c r="H13" s="101" t="s">
        <v>141</v>
      </c>
      <c r="I13" s="101" t="s">
        <v>466</v>
      </c>
      <c r="J13" s="101"/>
    </row>
    <row r="14" spans="1:10" s="270" customFormat="1" ht="78.75">
      <c r="A14" s="101">
        <v>8</v>
      </c>
      <c r="B14" s="102" t="s">
        <v>467</v>
      </c>
      <c r="C14" s="101" t="s">
        <v>140</v>
      </c>
      <c r="D14" s="101" t="s">
        <v>465</v>
      </c>
      <c r="E14" s="113">
        <v>88</v>
      </c>
      <c r="F14" s="113">
        <v>88</v>
      </c>
      <c r="G14" s="113">
        <v>88</v>
      </c>
      <c r="H14" s="101" t="s">
        <v>141</v>
      </c>
      <c r="I14" s="101" t="s">
        <v>468</v>
      </c>
      <c r="J14" s="101"/>
    </row>
  </sheetData>
  <autoFilter ref="A7:J14" xr:uid="{00000000-0009-0000-0000-000002000000}"/>
  <mergeCells count="5">
    <mergeCell ref="A1:B1"/>
    <mergeCell ref="A2:J2"/>
    <mergeCell ref="A3:J3"/>
    <mergeCell ref="A4:J4"/>
    <mergeCell ref="I5:J5"/>
  </mergeCells>
  <pageMargins left="0.70866141732283472" right="0.23622047244094491" top="0.74803149606299213" bottom="0.74803149606299213" header="0.31496062992125984" footer="0.31496062992125984"/>
  <pageSetup scale="8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V45"/>
  <sheetViews>
    <sheetView view="pageBreakPreview" zoomScaleSheetLayoutView="100" workbookViewId="0">
      <selection activeCell="H11" sqref="H11"/>
    </sheetView>
  </sheetViews>
  <sheetFormatPr defaultRowHeight="12.75"/>
  <cols>
    <col min="1" max="1" width="13" style="7" customWidth="1"/>
    <col min="2" max="2" width="8" style="7" customWidth="1"/>
    <col min="3" max="3" width="3.875" style="12" customWidth="1"/>
    <col min="4" max="4" width="4.375" style="7" customWidth="1"/>
    <col min="5" max="6" width="5.375" style="7" customWidth="1"/>
    <col min="7" max="7" width="5.75" style="7" customWidth="1"/>
    <col min="8" max="8" width="4.375" style="7" customWidth="1"/>
    <col min="9" max="10" width="5" style="7" customWidth="1"/>
    <col min="11" max="11" width="5.125" style="7" customWidth="1"/>
    <col min="12" max="12" width="4.375" style="7" customWidth="1"/>
    <col min="13" max="13" width="6.125" style="7" customWidth="1"/>
    <col min="14" max="14" width="6.25" style="7" customWidth="1"/>
    <col min="15" max="15" width="4.875" style="7" customWidth="1"/>
    <col min="16" max="16" width="4" style="7" customWidth="1"/>
    <col min="17" max="18" width="7.125" style="7" customWidth="1"/>
    <col min="19" max="19" width="7" style="7" customWidth="1"/>
    <col min="20" max="20" width="5.25" style="7" customWidth="1"/>
    <col min="21" max="21" width="6.875" style="7" customWidth="1"/>
    <col min="22" max="22" width="6.75" style="7" customWidth="1"/>
    <col min="23" max="23" width="6.375" style="7" customWidth="1"/>
    <col min="24" max="256" width="9" style="7"/>
    <col min="257" max="257" width="13" style="7" customWidth="1"/>
    <col min="258" max="258" width="8" style="7" customWidth="1"/>
    <col min="259" max="259" width="3.875" style="7" customWidth="1"/>
    <col min="260" max="260" width="4.375" style="7" customWidth="1"/>
    <col min="261" max="262" width="5.375" style="7" customWidth="1"/>
    <col min="263" max="263" width="5.75" style="7" customWidth="1"/>
    <col min="264" max="264" width="4.375" style="7" customWidth="1"/>
    <col min="265" max="266" width="5" style="7" customWidth="1"/>
    <col min="267" max="267" width="5.125" style="7" customWidth="1"/>
    <col min="268" max="268" width="4.375" style="7" customWidth="1"/>
    <col min="269" max="269" width="6.125" style="7" customWidth="1"/>
    <col min="270" max="270" width="6.25" style="7" customWidth="1"/>
    <col min="271" max="271" width="4.875" style="7" customWidth="1"/>
    <col min="272" max="272" width="4" style="7" customWidth="1"/>
    <col min="273" max="274" width="7.125" style="7" customWidth="1"/>
    <col min="275" max="275" width="7" style="7" customWidth="1"/>
    <col min="276" max="276" width="5.25" style="7" customWidth="1"/>
    <col min="277" max="277" width="6.375" style="7" customWidth="1"/>
    <col min="278" max="278" width="5.5" style="7" customWidth="1"/>
    <col min="279" max="279" width="6.375" style="7" customWidth="1"/>
    <col min="280" max="512" width="9" style="7"/>
    <col min="513" max="513" width="13" style="7" customWidth="1"/>
    <col min="514" max="514" width="8" style="7" customWidth="1"/>
    <col min="515" max="515" width="3.875" style="7" customWidth="1"/>
    <col min="516" max="516" width="4.375" style="7" customWidth="1"/>
    <col min="517" max="518" width="5.375" style="7" customWidth="1"/>
    <col min="519" max="519" width="5.75" style="7" customWidth="1"/>
    <col min="520" max="520" width="4.375" style="7" customWidth="1"/>
    <col min="521" max="522" width="5" style="7" customWidth="1"/>
    <col min="523" max="523" width="5.125" style="7" customWidth="1"/>
    <col min="524" max="524" width="4.375" style="7" customWidth="1"/>
    <col min="525" max="525" width="6.125" style="7" customWidth="1"/>
    <col min="526" max="526" width="6.25" style="7" customWidth="1"/>
    <col min="527" max="527" width="4.875" style="7" customWidth="1"/>
    <col min="528" max="528" width="4" style="7" customWidth="1"/>
    <col min="529" max="530" width="7.125" style="7" customWidth="1"/>
    <col min="531" max="531" width="7" style="7" customWidth="1"/>
    <col min="532" max="532" width="5.25" style="7" customWidth="1"/>
    <col min="533" max="533" width="6.375" style="7" customWidth="1"/>
    <col min="534" max="534" width="5.5" style="7" customWidth="1"/>
    <col min="535" max="535" width="6.375" style="7" customWidth="1"/>
    <col min="536" max="768" width="9" style="7"/>
    <col min="769" max="769" width="13" style="7" customWidth="1"/>
    <col min="770" max="770" width="8" style="7" customWidth="1"/>
    <col min="771" max="771" width="3.875" style="7" customWidth="1"/>
    <col min="772" max="772" width="4.375" style="7" customWidth="1"/>
    <col min="773" max="774" width="5.375" style="7" customWidth="1"/>
    <col min="775" max="775" width="5.75" style="7" customWidth="1"/>
    <col min="776" max="776" width="4.375" style="7" customWidth="1"/>
    <col min="777" max="778" width="5" style="7" customWidth="1"/>
    <col min="779" max="779" width="5.125" style="7" customWidth="1"/>
    <col min="780" max="780" width="4.375" style="7" customWidth="1"/>
    <col min="781" max="781" width="6.125" style="7" customWidth="1"/>
    <col min="782" max="782" width="6.25" style="7" customWidth="1"/>
    <col min="783" max="783" width="4.875" style="7" customWidth="1"/>
    <col min="784" max="784" width="4" style="7" customWidth="1"/>
    <col min="785" max="786" width="7.125" style="7" customWidth="1"/>
    <col min="787" max="787" width="7" style="7" customWidth="1"/>
    <col min="788" max="788" width="5.25" style="7" customWidth="1"/>
    <col min="789" max="789" width="6.375" style="7" customWidth="1"/>
    <col min="790" max="790" width="5.5" style="7" customWidth="1"/>
    <col min="791" max="791" width="6.375" style="7" customWidth="1"/>
    <col min="792" max="1024" width="9" style="7"/>
    <col min="1025" max="1025" width="13" style="7" customWidth="1"/>
    <col min="1026" max="1026" width="8" style="7" customWidth="1"/>
    <col min="1027" max="1027" width="3.875" style="7" customWidth="1"/>
    <col min="1028" max="1028" width="4.375" style="7" customWidth="1"/>
    <col min="1029" max="1030" width="5.375" style="7" customWidth="1"/>
    <col min="1031" max="1031" width="5.75" style="7" customWidth="1"/>
    <col min="1032" max="1032" width="4.375" style="7" customWidth="1"/>
    <col min="1033" max="1034" width="5" style="7" customWidth="1"/>
    <col min="1035" max="1035" width="5.125" style="7" customWidth="1"/>
    <col min="1036" max="1036" width="4.375" style="7" customWidth="1"/>
    <col min="1037" max="1037" width="6.125" style="7" customWidth="1"/>
    <col min="1038" max="1038" width="6.25" style="7" customWidth="1"/>
    <col min="1039" max="1039" width="4.875" style="7" customWidth="1"/>
    <col min="1040" max="1040" width="4" style="7" customWidth="1"/>
    <col min="1041" max="1042" width="7.125" style="7" customWidth="1"/>
    <col min="1043" max="1043" width="7" style="7" customWidth="1"/>
    <col min="1044" max="1044" width="5.25" style="7" customWidth="1"/>
    <col min="1045" max="1045" width="6.375" style="7" customWidth="1"/>
    <col min="1046" max="1046" width="5.5" style="7" customWidth="1"/>
    <col min="1047" max="1047" width="6.375" style="7" customWidth="1"/>
    <col min="1048" max="1280" width="9" style="7"/>
    <col min="1281" max="1281" width="13" style="7" customWidth="1"/>
    <col min="1282" max="1282" width="8" style="7" customWidth="1"/>
    <col min="1283" max="1283" width="3.875" style="7" customWidth="1"/>
    <col min="1284" max="1284" width="4.375" style="7" customWidth="1"/>
    <col min="1285" max="1286" width="5.375" style="7" customWidth="1"/>
    <col min="1287" max="1287" width="5.75" style="7" customWidth="1"/>
    <col min="1288" max="1288" width="4.375" style="7" customWidth="1"/>
    <col min="1289" max="1290" width="5" style="7" customWidth="1"/>
    <col min="1291" max="1291" width="5.125" style="7" customWidth="1"/>
    <col min="1292" max="1292" width="4.375" style="7" customWidth="1"/>
    <col min="1293" max="1293" width="6.125" style="7" customWidth="1"/>
    <col min="1294" max="1294" width="6.25" style="7" customWidth="1"/>
    <col min="1295" max="1295" width="4.875" style="7" customWidth="1"/>
    <col min="1296" max="1296" width="4" style="7" customWidth="1"/>
    <col min="1297" max="1298" width="7.125" style="7" customWidth="1"/>
    <col min="1299" max="1299" width="7" style="7" customWidth="1"/>
    <col min="1300" max="1300" width="5.25" style="7" customWidth="1"/>
    <col min="1301" max="1301" width="6.375" style="7" customWidth="1"/>
    <col min="1302" max="1302" width="5.5" style="7" customWidth="1"/>
    <col min="1303" max="1303" width="6.375" style="7" customWidth="1"/>
    <col min="1304" max="1536" width="9" style="7"/>
    <col min="1537" max="1537" width="13" style="7" customWidth="1"/>
    <col min="1538" max="1538" width="8" style="7" customWidth="1"/>
    <col min="1539" max="1539" width="3.875" style="7" customWidth="1"/>
    <col min="1540" max="1540" width="4.375" style="7" customWidth="1"/>
    <col min="1541" max="1542" width="5.375" style="7" customWidth="1"/>
    <col min="1543" max="1543" width="5.75" style="7" customWidth="1"/>
    <col min="1544" max="1544" width="4.375" style="7" customWidth="1"/>
    <col min="1545" max="1546" width="5" style="7" customWidth="1"/>
    <col min="1547" max="1547" width="5.125" style="7" customWidth="1"/>
    <col min="1548" max="1548" width="4.375" style="7" customWidth="1"/>
    <col min="1549" max="1549" width="6.125" style="7" customWidth="1"/>
    <col min="1550" max="1550" width="6.25" style="7" customWidth="1"/>
    <col min="1551" max="1551" width="4.875" style="7" customWidth="1"/>
    <col min="1552" max="1552" width="4" style="7" customWidth="1"/>
    <col min="1553" max="1554" width="7.125" style="7" customWidth="1"/>
    <col min="1555" max="1555" width="7" style="7" customWidth="1"/>
    <col min="1556" max="1556" width="5.25" style="7" customWidth="1"/>
    <col min="1557" max="1557" width="6.375" style="7" customWidth="1"/>
    <col min="1558" max="1558" width="5.5" style="7" customWidth="1"/>
    <col min="1559" max="1559" width="6.375" style="7" customWidth="1"/>
    <col min="1560" max="1792" width="9" style="7"/>
    <col min="1793" max="1793" width="13" style="7" customWidth="1"/>
    <col min="1794" max="1794" width="8" style="7" customWidth="1"/>
    <col min="1795" max="1795" width="3.875" style="7" customWidth="1"/>
    <col min="1796" max="1796" width="4.375" style="7" customWidth="1"/>
    <col min="1797" max="1798" width="5.375" style="7" customWidth="1"/>
    <col min="1799" max="1799" width="5.75" style="7" customWidth="1"/>
    <col min="1800" max="1800" width="4.375" style="7" customWidth="1"/>
    <col min="1801" max="1802" width="5" style="7" customWidth="1"/>
    <col min="1803" max="1803" width="5.125" style="7" customWidth="1"/>
    <col min="1804" max="1804" width="4.375" style="7" customWidth="1"/>
    <col min="1805" max="1805" width="6.125" style="7" customWidth="1"/>
    <col min="1806" max="1806" width="6.25" style="7" customWidth="1"/>
    <col min="1807" max="1807" width="4.875" style="7" customWidth="1"/>
    <col min="1808" max="1808" width="4" style="7" customWidth="1"/>
    <col min="1809" max="1810" width="7.125" style="7" customWidth="1"/>
    <col min="1811" max="1811" width="7" style="7" customWidth="1"/>
    <col min="1812" max="1812" width="5.25" style="7" customWidth="1"/>
    <col min="1813" max="1813" width="6.375" style="7" customWidth="1"/>
    <col min="1814" max="1814" width="5.5" style="7" customWidth="1"/>
    <col min="1815" max="1815" width="6.375" style="7" customWidth="1"/>
    <col min="1816" max="2048" width="9" style="7"/>
    <col min="2049" max="2049" width="13" style="7" customWidth="1"/>
    <col min="2050" max="2050" width="8" style="7" customWidth="1"/>
    <col min="2051" max="2051" width="3.875" style="7" customWidth="1"/>
    <col min="2052" max="2052" width="4.375" style="7" customWidth="1"/>
    <col min="2053" max="2054" width="5.375" style="7" customWidth="1"/>
    <col min="2055" max="2055" width="5.75" style="7" customWidth="1"/>
    <col min="2056" max="2056" width="4.375" style="7" customWidth="1"/>
    <col min="2057" max="2058" width="5" style="7" customWidth="1"/>
    <col min="2059" max="2059" width="5.125" style="7" customWidth="1"/>
    <col min="2060" max="2060" width="4.375" style="7" customWidth="1"/>
    <col min="2061" max="2061" width="6.125" style="7" customWidth="1"/>
    <col min="2062" max="2062" width="6.25" style="7" customWidth="1"/>
    <col min="2063" max="2063" width="4.875" style="7" customWidth="1"/>
    <col min="2064" max="2064" width="4" style="7" customWidth="1"/>
    <col min="2065" max="2066" width="7.125" style="7" customWidth="1"/>
    <col min="2067" max="2067" width="7" style="7" customWidth="1"/>
    <col min="2068" max="2068" width="5.25" style="7" customWidth="1"/>
    <col min="2069" max="2069" width="6.375" style="7" customWidth="1"/>
    <col min="2070" max="2070" width="5.5" style="7" customWidth="1"/>
    <col min="2071" max="2071" width="6.375" style="7" customWidth="1"/>
    <col min="2072" max="2304" width="9" style="7"/>
    <col min="2305" max="2305" width="13" style="7" customWidth="1"/>
    <col min="2306" max="2306" width="8" style="7" customWidth="1"/>
    <col min="2307" max="2307" width="3.875" style="7" customWidth="1"/>
    <col min="2308" max="2308" width="4.375" style="7" customWidth="1"/>
    <col min="2309" max="2310" width="5.375" style="7" customWidth="1"/>
    <col min="2311" max="2311" width="5.75" style="7" customWidth="1"/>
    <col min="2312" max="2312" width="4.375" style="7" customWidth="1"/>
    <col min="2313" max="2314" width="5" style="7" customWidth="1"/>
    <col min="2315" max="2315" width="5.125" style="7" customWidth="1"/>
    <col min="2316" max="2316" width="4.375" style="7" customWidth="1"/>
    <col min="2317" max="2317" width="6.125" style="7" customWidth="1"/>
    <col min="2318" max="2318" width="6.25" style="7" customWidth="1"/>
    <col min="2319" max="2319" width="4.875" style="7" customWidth="1"/>
    <col min="2320" max="2320" width="4" style="7" customWidth="1"/>
    <col min="2321" max="2322" width="7.125" style="7" customWidth="1"/>
    <col min="2323" max="2323" width="7" style="7" customWidth="1"/>
    <col min="2324" max="2324" width="5.25" style="7" customWidth="1"/>
    <col min="2325" max="2325" width="6.375" style="7" customWidth="1"/>
    <col min="2326" max="2326" width="5.5" style="7" customWidth="1"/>
    <col min="2327" max="2327" width="6.375" style="7" customWidth="1"/>
    <col min="2328" max="2560" width="9" style="7"/>
    <col min="2561" max="2561" width="13" style="7" customWidth="1"/>
    <col min="2562" max="2562" width="8" style="7" customWidth="1"/>
    <col min="2563" max="2563" width="3.875" style="7" customWidth="1"/>
    <col min="2564" max="2564" width="4.375" style="7" customWidth="1"/>
    <col min="2565" max="2566" width="5.375" style="7" customWidth="1"/>
    <col min="2567" max="2567" width="5.75" style="7" customWidth="1"/>
    <col min="2568" max="2568" width="4.375" style="7" customWidth="1"/>
    <col min="2569" max="2570" width="5" style="7" customWidth="1"/>
    <col min="2571" max="2571" width="5.125" style="7" customWidth="1"/>
    <col min="2572" max="2572" width="4.375" style="7" customWidth="1"/>
    <col min="2573" max="2573" width="6.125" style="7" customWidth="1"/>
    <col min="2574" max="2574" width="6.25" style="7" customWidth="1"/>
    <col min="2575" max="2575" width="4.875" style="7" customWidth="1"/>
    <col min="2576" max="2576" width="4" style="7" customWidth="1"/>
    <col min="2577" max="2578" width="7.125" style="7" customWidth="1"/>
    <col min="2579" max="2579" width="7" style="7" customWidth="1"/>
    <col min="2580" max="2580" width="5.25" style="7" customWidth="1"/>
    <col min="2581" max="2581" width="6.375" style="7" customWidth="1"/>
    <col min="2582" max="2582" width="5.5" style="7" customWidth="1"/>
    <col min="2583" max="2583" width="6.375" style="7" customWidth="1"/>
    <col min="2584" max="2816" width="9" style="7"/>
    <col min="2817" max="2817" width="13" style="7" customWidth="1"/>
    <col min="2818" max="2818" width="8" style="7" customWidth="1"/>
    <col min="2819" max="2819" width="3.875" style="7" customWidth="1"/>
    <col min="2820" max="2820" width="4.375" style="7" customWidth="1"/>
    <col min="2821" max="2822" width="5.375" style="7" customWidth="1"/>
    <col min="2823" max="2823" width="5.75" style="7" customWidth="1"/>
    <col min="2824" max="2824" width="4.375" style="7" customWidth="1"/>
    <col min="2825" max="2826" width="5" style="7" customWidth="1"/>
    <col min="2827" max="2827" width="5.125" style="7" customWidth="1"/>
    <col min="2828" max="2828" width="4.375" style="7" customWidth="1"/>
    <col min="2829" max="2829" width="6.125" style="7" customWidth="1"/>
    <col min="2830" max="2830" width="6.25" style="7" customWidth="1"/>
    <col min="2831" max="2831" width="4.875" style="7" customWidth="1"/>
    <col min="2832" max="2832" width="4" style="7" customWidth="1"/>
    <col min="2833" max="2834" width="7.125" style="7" customWidth="1"/>
    <col min="2835" max="2835" width="7" style="7" customWidth="1"/>
    <col min="2836" max="2836" width="5.25" style="7" customWidth="1"/>
    <col min="2837" max="2837" width="6.375" style="7" customWidth="1"/>
    <col min="2838" max="2838" width="5.5" style="7" customWidth="1"/>
    <col min="2839" max="2839" width="6.375" style="7" customWidth="1"/>
    <col min="2840" max="3072" width="9" style="7"/>
    <col min="3073" max="3073" width="13" style="7" customWidth="1"/>
    <col min="3074" max="3074" width="8" style="7" customWidth="1"/>
    <col min="3075" max="3075" width="3.875" style="7" customWidth="1"/>
    <col min="3076" max="3076" width="4.375" style="7" customWidth="1"/>
    <col min="3077" max="3078" width="5.375" style="7" customWidth="1"/>
    <col min="3079" max="3079" width="5.75" style="7" customWidth="1"/>
    <col min="3080" max="3080" width="4.375" style="7" customWidth="1"/>
    <col min="3081" max="3082" width="5" style="7" customWidth="1"/>
    <col min="3083" max="3083" width="5.125" style="7" customWidth="1"/>
    <col min="3084" max="3084" width="4.375" style="7" customWidth="1"/>
    <col min="3085" max="3085" width="6.125" style="7" customWidth="1"/>
    <col min="3086" max="3086" width="6.25" style="7" customWidth="1"/>
    <col min="3087" max="3087" width="4.875" style="7" customWidth="1"/>
    <col min="3088" max="3088" width="4" style="7" customWidth="1"/>
    <col min="3089" max="3090" width="7.125" style="7" customWidth="1"/>
    <col min="3091" max="3091" width="7" style="7" customWidth="1"/>
    <col min="3092" max="3092" width="5.25" style="7" customWidth="1"/>
    <col min="3093" max="3093" width="6.375" style="7" customWidth="1"/>
    <col min="3094" max="3094" width="5.5" style="7" customWidth="1"/>
    <col min="3095" max="3095" width="6.375" style="7" customWidth="1"/>
    <col min="3096" max="3328" width="9" style="7"/>
    <col min="3329" max="3329" width="13" style="7" customWidth="1"/>
    <col min="3330" max="3330" width="8" style="7" customWidth="1"/>
    <col min="3331" max="3331" width="3.875" style="7" customWidth="1"/>
    <col min="3332" max="3332" width="4.375" style="7" customWidth="1"/>
    <col min="3333" max="3334" width="5.375" style="7" customWidth="1"/>
    <col min="3335" max="3335" width="5.75" style="7" customWidth="1"/>
    <col min="3336" max="3336" width="4.375" style="7" customWidth="1"/>
    <col min="3337" max="3338" width="5" style="7" customWidth="1"/>
    <col min="3339" max="3339" width="5.125" style="7" customWidth="1"/>
    <col min="3340" max="3340" width="4.375" style="7" customWidth="1"/>
    <col min="3341" max="3341" width="6.125" style="7" customWidth="1"/>
    <col min="3342" max="3342" width="6.25" style="7" customWidth="1"/>
    <col min="3343" max="3343" width="4.875" style="7" customWidth="1"/>
    <col min="3344" max="3344" width="4" style="7" customWidth="1"/>
    <col min="3345" max="3346" width="7.125" style="7" customWidth="1"/>
    <col min="3347" max="3347" width="7" style="7" customWidth="1"/>
    <col min="3348" max="3348" width="5.25" style="7" customWidth="1"/>
    <col min="3349" max="3349" width="6.375" style="7" customWidth="1"/>
    <col min="3350" max="3350" width="5.5" style="7" customWidth="1"/>
    <col min="3351" max="3351" width="6.375" style="7" customWidth="1"/>
    <col min="3352" max="3584" width="9" style="7"/>
    <col min="3585" max="3585" width="13" style="7" customWidth="1"/>
    <col min="3586" max="3586" width="8" style="7" customWidth="1"/>
    <col min="3587" max="3587" width="3.875" style="7" customWidth="1"/>
    <col min="3588" max="3588" width="4.375" style="7" customWidth="1"/>
    <col min="3589" max="3590" width="5.375" style="7" customWidth="1"/>
    <col min="3591" max="3591" width="5.75" style="7" customWidth="1"/>
    <col min="3592" max="3592" width="4.375" style="7" customWidth="1"/>
    <col min="3593" max="3594" width="5" style="7" customWidth="1"/>
    <col min="3595" max="3595" width="5.125" style="7" customWidth="1"/>
    <col min="3596" max="3596" width="4.375" style="7" customWidth="1"/>
    <col min="3597" max="3597" width="6.125" style="7" customWidth="1"/>
    <col min="3598" max="3598" width="6.25" style="7" customWidth="1"/>
    <col min="3599" max="3599" width="4.875" style="7" customWidth="1"/>
    <col min="3600" max="3600" width="4" style="7" customWidth="1"/>
    <col min="3601" max="3602" width="7.125" style="7" customWidth="1"/>
    <col min="3603" max="3603" width="7" style="7" customWidth="1"/>
    <col min="3604" max="3604" width="5.25" style="7" customWidth="1"/>
    <col min="3605" max="3605" width="6.375" style="7" customWidth="1"/>
    <col min="3606" max="3606" width="5.5" style="7" customWidth="1"/>
    <col min="3607" max="3607" width="6.375" style="7" customWidth="1"/>
    <col min="3608" max="3840" width="9" style="7"/>
    <col min="3841" max="3841" width="13" style="7" customWidth="1"/>
    <col min="3842" max="3842" width="8" style="7" customWidth="1"/>
    <col min="3843" max="3843" width="3.875" style="7" customWidth="1"/>
    <col min="3844" max="3844" width="4.375" style="7" customWidth="1"/>
    <col min="3845" max="3846" width="5.375" style="7" customWidth="1"/>
    <col min="3847" max="3847" width="5.75" style="7" customWidth="1"/>
    <col min="3848" max="3848" width="4.375" style="7" customWidth="1"/>
    <col min="3849" max="3850" width="5" style="7" customWidth="1"/>
    <col min="3851" max="3851" width="5.125" style="7" customWidth="1"/>
    <col min="3852" max="3852" width="4.375" style="7" customWidth="1"/>
    <col min="3853" max="3853" width="6.125" style="7" customWidth="1"/>
    <col min="3854" max="3854" width="6.25" style="7" customWidth="1"/>
    <col min="3855" max="3855" width="4.875" style="7" customWidth="1"/>
    <col min="3856" max="3856" width="4" style="7" customWidth="1"/>
    <col min="3857" max="3858" width="7.125" style="7" customWidth="1"/>
    <col min="3859" max="3859" width="7" style="7" customWidth="1"/>
    <col min="3860" max="3860" width="5.25" style="7" customWidth="1"/>
    <col min="3861" max="3861" width="6.375" style="7" customWidth="1"/>
    <col min="3862" max="3862" width="5.5" style="7" customWidth="1"/>
    <col min="3863" max="3863" width="6.375" style="7" customWidth="1"/>
    <col min="3864" max="4096" width="9" style="7"/>
    <col min="4097" max="4097" width="13" style="7" customWidth="1"/>
    <col min="4098" max="4098" width="8" style="7" customWidth="1"/>
    <col min="4099" max="4099" width="3.875" style="7" customWidth="1"/>
    <col min="4100" max="4100" width="4.375" style="7" customWidth="1"/>
    <col min="4101" max="4102" width="5.375" style="7" customWidth="1"/>
    <col min="4103" max="4103" width="5.75" style="7" customWidth="1"/>
    <col min="4104" max="4104" width="4.375" style="7" customWidth="1"/>
    <col min="4105" max="4106" width="5" style="7" customWidth="1"/>
    <col min="4107" max="4107" width="5.125" style="7" customWidth="1"/>
    <col min="4108" max="4108" width="4.375" style="7" customWidth="1"/>
    <col min="4109" max="4109" width="6.125" style="7" customWidth="1"/>
    <col min="4110" max="4110" width="6.25" style="7" customWidth="1"/>
    <col min="4111" max="4111" width="4.875" style="7" customWidth="1"/>
    <col min="4112" max="4112" width="4" style="7" customWidth="1"/>
    <col min="4113" max="4114" width="7.125" style="7" customWidth="1"/>
    <col min="4115" max="4115" width="7" style="7" customWidth="1"/>
    <col min="4116" max="4116" width="5.25" style="7" customWidth="1"/>
    <col min="4117" max="4117" width="6.375" style="7" customWidth="1"/>
    <col min="4118" max="4118" width="5.5" style="7" customWidth="1"/>
    <col min="4119" max="4119" width="6.375" style="7" customWidth="1"/>
    <col min="4120" max="4352" width="9" style="7"/>
    <col min="4353" max="4353" width="13" style="7" customWidth="1"/>
    <col min="4354" max="4354" width="8" style="7" customWidth="1"/>
    <col min="4355" max="4355" width="3.875" style="7" customWidth="1"/>
    <col min="4356" max="4356" width="4.375" style="7" customWidth="1"/>
    <col min="4357" max="4358" width="5.375" style="7" customWidth="1"/>
    <col min="4359" max="4359" width="5.75" style="7" customWidth="1"/>
    <col min="4360" max="4360" width="4.375" style="7" customWidth="1"/>
    <col min="4361" max="4362" width="5" style="7" customWidth="1"/>
    <col min="4363" max="4363" width="5.125" style="7" customWidth="1"/>
    <col min="4364" max="4364" width="4.375" style="7" customWidth="1"/>
    <col min="4365" max="4365" width="6.125" style="7" customWidth="1"/>
    <col min="4366" max="4366" width="6.25" style="7" customWidth="1"/>
    <col min="4367" max="4367" width="4.875" style="7" customWidth="1"/>
    <col min="4368" max="4368" width="4" style="7" customWidth="1"/>
    <col min="4369" max="4370" width="7.125" style="7" customWidth="1"/>
    <col min="4371" max="4371" width="7" style="7" customWidth="1"/>
    <col min="4372" max="4372" width="5.25" style="7" customWidth="1"/>
    <col min="4373" max="4373" width="6.375" style="7" customWidth="1"/>
    <col min="4374" max="4374" width="5.5" style="7" customWidth="1"/>
    <col min="4375" max="4375" width="6.375" style="7" customWidth="1"/>
    <col min="4376" max="4608" width="9" style="7"/>
    <col min="4609" max="4609" width="13" style="7" customWidth="1"/>
    <col min="4610" max="4610" width="8" style="7" customWidth="1"/>
    <col min="4611" max="4611" width="3.875" style="7" customWidth="1"/>
    <col min="4612" max="4612" width="4.375" style="7" customWidth="1"/>
    <col min="4613" max="4614" width="5.375" style="7" customWidth="1"/>
    <col min="4615" max="4615" width="5.75" style="7" customWidth="1"/>
    <col min="4616" max="4616" width="4.375" style="7" customWidth="1"/>
    <col min="4617" max="4618" width="5" style="7" customWidth="1"/>
    <col min="4619" max="4619" width="5.125" style="7" customWidth="1"/>
    <col min="4620" max="4620" width="4.375" style="7" customWidth="1"/>
    <col min="4621" max="4621" width="6.125" style="7" customWidth="1"/>
    <col min="4622" max="4622" width="6.25" style="7" customWidth="1"/>
    <col min="4623" max="4623" width="4.875" style="7" customWidth="1"/>
    <col min="4624" max="4624" width="4" style="7" customWidth="1"/>
    <col min="4625" max="4626" width="7.125" style="7" customWidth="1"/>
    <col min="4627" max="4627" width="7" style="7" customWidth="1"/>
    <col min="4628" max="4628" width="5.25" style="7" customWidth="1"/>
    <col min="4629" max="4629" width="6.375" style="7" customWidth="1"/>
    <col min="4630" max="4630" width="5.5" style="7" customWidth="1"/>
    <col min="4631" max="4631" width="6.375" style="7" customWidth="1"/>
    <col min="4632" max="4864" width="9" style="7"/>
    <col min="4865" max="4865" width="13" style="7" customWidth="1"/>
    <col min="4866" max="4866" width="8" style="7" customWidth="1"/>
    <col min="4867" max="4867" width="3.875" style="7" customWidth="1"/>
    <col min="4868" max="4868" width="4.375" style="7" customWidth="1"/>
    <col min="4869" max="4870" width="5.375" style="7" customWidth="1"/>
    <col min="4871" max="4871" width="5.75" style="7" customWidth="1"/>
    <col min="4872" max="4872" width="4.375" style="7" customWidth="1"/>
    <col min="4873" max="4874" width="5" style="7" customWidth="1"/>
    <col min="4875" max="4875" width="5.125" style="7" customWidth="1"/>
    <col min="4876" max="4876" width="4.375" style="7" customWidth="1"/>
    <col min="4877" max="4877" width="6.125" style="7" customWidth="1"/>
    <col min="4878" max="4878" width="6.25" style="7" customWidth="1"/>
    <col min="4879" max="4879" width="4.875" style="7" customWidth="1"/>
    <col min="4880" max="4880" width="4" style="7" customWidth="1"/>
    <col min="4881" max="4882" width="7.125" style="7" customWidth="1"/>
    <col min="4883" max="4883" width="7" style="7" customWidth="1"/>
    <col min="4884" max="4884" width="5.25" style="7" customWidth="1"/>
    <col min="4885" max="4885" width="6.375" style="7" customWidth="1"/>
    <col min="4886" max="4886" width="5.5" style="7" customWidth="1"/>
    <col min="4887" max="4887" width="6.375" style="7" customWidth="1"/>
    <col min="4888" max="5120" width="9" style="7"/>
    <col min="5121" max="5121" width="13" style="7" customWidth="1"/>
    <col min="5122" max="5122" width="8" style="7" customWidth="1"/>
    <col min="5123" max="5123" width="3.875" style="7" customWidth="1"/>
    <col min="5124" max="5124" width="4.375" style="7" customWidth="1"/>
    <col min="5125" max="5126" width="5.375" style="7" customWidth="1"/>
    <col min="5127" max="5127" width="5.75" style="7" customWidth="1"/>
    <col min="5128" max="5128" width="4.375" style="7" customWidth="1"/>
    <col min="5129" max="5130" width="5" style="7" customWidth="1"/>
    <col min="5131" max="5131" width="5.125" style="7" customWidth="1"/>
    <col min="5132" max="5132" width="4.375" style="7" customWidth="1"/>
    <col min="5133" max="5133" width="6.125" style="7" customWidth="1"/>
    <col min="5134" max="5134" width="6.25" style="7" customWidth="1"/>
    <col min="5135" max="5135" width="4.875" style="7" customWidth="1"/>
    <col min="5136" max="5136" width="4" style="7" customWidth="1"/>
    <col min="5137" max="5138" width="7.125" style="7" customWidth="1"/>
    <col min="5139" max="5139" width="7" style="7" customWidth="1"/>
    <col min="5140" max="5140" width="5.25" style="7" customWidth="1"/>
    <col min="5141" max="5141" width="6.375" style="7" customWidth="1"/>
    <col min="5142" max="5142" width="5.5" style="7" customWidth="1"/>
    <col min="5143" max="5143" width="6.375" style="7" customWidth="1"/>
    <col min="5144" max="5376" width="9" style="7"/>
    <col min="5377" max="5377" width="13" style="7" customWidth="1"/>
    <col min="5378" max="5378" width="8" style="7" customWidth="1"/>
    <col min="5379" max="5379" width="3.875" style="7" customWidth="1"/>
    <col min="5380" max="5380" width="4.375" style="7" customWidth="1"/>
    <col min="5381" max="5382" width="5.375" style="7" customWidth="1"/>
    <col min="5383" max="5383" width="5.75" style="7" customWidth="1"/>
    <col min="5384" max="5384" width="4.375" style="7" customWidth="1"/>
    <col min="5385" max="5386" width="5" style="7" customWidth="1"/>
    <col min="5387" max="5387" width="5.125" style="7" customWidth="1"/>
    <col min="5388" max="5388" width="4.375" style="7" customWidth="1"/>
    <col min="5389" max="5389" width="6.125" style="7" customWidth="1"/>
    <col min="5390" max="5390" width="6.25" style="7" customWidth="1"/>
    <col min="5391" max="5391" width="4.875" style="7" customWidth="1"/>
    <col min="5392" max="5392" width="4" style="7" customWidth="1"/>
    <col min="5393" max="5394" width="7.125" style="7" customWidth="1"/>
    <col min="5395" max="5395" width="7" style="7" customWidth="1"/>
    <col min="5396" max="5396" width="5.25" style="7" customWidth="1"/>
    <col min="5397" max="5397" width="6.375" style="7" customWidth="1"/>
    <col min="5398" max="5398" width="5.5" style="7" customWidth="1"/>
    <col min="5399" max="5399" width="6.375" style="7" customWidth="1"/>
    <col min="5400" max="5632" width="9" style="7"/>
    <col min="5633" max="5633" width="13" style="7" customWidth="1"/>
    <col min="5634" max="5634" width="8" style="7" customWidth="1"/>
    <col min="5635" max="5635" width="3.875" style="7" customWidth="1"/>
    <col min="5636" max="5636" width="4.375" style="7" customWidth="1"/>
    <col min="5637" max="5638" width="5.375" style="7" customWidth="1"/>
    <col min="5639" max="5639" width="5.75" style="7" customWidth="1"/>
    <col min="5640" max="5640" width="4.375" style="7" customWidth="1"/>
    <col min="5641" max="5642" width="5" style="7" customWidth="1"/>
    <col min="5643" max="5643" width="5.125" style="7" customWidth="1"/>
    <col min="5644" max="5644" width="4.375" style="7" customWidth="1"/>
    <col min="5645" max="5645" width="6.125" style="7" customWidth="1"/>
    <col min="5646" max="5646" width="6.25" style="7" customWidth="1"/>
    <col min="5647" max="5647" width="4.875" style="7" customWidth="1"/>
    <col min="5648" max="5648" width="4" style="7" customWidth="1"/>
    <col min="5649" max="5650" width="7.125" style="7" customWidth="1"/>
    <col min="5651" max="5651" width="7" style="7" customWidth="1"/>
    <col min="5652" max="5652" width="5.25" style="7" customWidth="1"/>
    <col min="5653" max="5653" width="6.375" style="7" customWidth="1"/>
    <col min="5654" max="5654" width="5.5" style="7" customWidth="1"/>
    <col min="5655" max="5655" width="6.375" style="7" customWidth="1"/>
    <col min="5656" max="5888" width="9" style="7"/>
    <col min="5889" max="5889" width="13" style="7" customWidth="1"/>
    <col min="5890" max="5890" width="8" style="7" customWidth="1"/>
    <col min="5891" max="5891" width="3.875" style="7" customWidth="1"/>
    <col min="5892" max="5892" width="4.375" style="7" customWidth="1"/>
    <col min="5893" max="5894" width="5.375" style="7" customWidth="1"/>
    <col min="5895" max="5895" width="5.75" style="7" customWidth="1"/>
    <col min="5896" max="5896" width="4.375" style="7" customWidth="1"/>
    <col min="5897" max="5898" width="5" style="7" customWidth="1"/>
    <col min="5899" max="5899" width="5.125" style="7" customWidth="1"/>
    <col min="5900" max="5900" width="4.375" style="7" customWidth="1"/>
    <col min="5901" max="5901" width="6.125" style="7" customWidth="1"/>
    <col min="5902" max="5902" width="6.25" style="7" customWidth="1"/>
    <col min="5903" max="5903" width="4.875" style="7" customWidth="1"/>
    <col min="5904" max="5904" width="4" style="7" customWidth="1"/>
    <col min="5905" max="5906" width="7.125" style="7" customWidth="1"/>
    <col min="5907" max="5907" width="7" style="7" customWidth="1"/>
    <col min="5908" max="5908" width="5.25" style="7" customWidth="1"/>
    <col min="5909" max="5909" width="6.375" style="7" customWidth="1"/>
    <col min="5910" max="5910" width="5.5" style="7" customWidth="1"/>
    <col min="5911" max="5911" width="6.375" style="7" customWidth="1"/>
    <col min="5912" max="6144" width="9" style="7"/>
    <col min="6145" max="6145" width="13" style="7" customWidth="1"/>
    <col min="6146" max="6146" width="8" style="7" customWidth="1"/>
    <col min="6147" max="6147" width="3.875" style="7" customWidth="1"/>
    <col min="6148" max="6148" width="4.375" style="7" customWidth="1"/>
    <col min="6149" max="6150" width="5.375" style="7" customWidth="1"/>
    <col min="6151" max="6151" width="5.75" style="7" customWidth="1"/>
    <col min="6152" max="6152" width="4.375" style="7" customWidth="1"/>
    <col min="6153" max="6154" width="5" style="7" customWidth="1"/>
    <col min="6155" max="6155" width="5.125" style="7" customWidth="1"/>
    <col min="6156" max="6156" width="4.375" style="7" customWidth="1"/>
    <col min="6157" max="6157" width="6.125" style="7" customWidth="1"/>
    <col min="6158" max="6158" width="6.25" style="7" customWidth="1"/>
    <col min="6159" max="6159" width="4.875" style="7" customWidth="1"/>
    <col min="6160" max="6160" width="4" style="7" customWidth="1"/>
    <col min="6161" max="6162" width="7.125" style="7" customWidth="1"/>
    <col min="6163" max="6163" width="7" style="7" customWidth="1"/>
    <col min="6164" max="6164" width="5.25" style="7" customWidth="1"/>
    <col min="6165" max="6165" width="6.375" style="7" customWidth="1"/>
    <col min="6166" max="6166" width="5.5" style="7" customWidth="1"/>
    <col min="6167" max="6167" width="6.375" style="7" customWidth="1"/>
    <col min="6168" max="6400" width="9" style="7"/>
    <col min="6401" max="6401" width="13" style="7" customWidth="1"/>
    <col min="6402" max="6402" width="8" style="7" customWidth="1"/>
    <col min="6403" max="6403" width="3.875" style="7" customWidth="1"/>
    <col min="6404" max="6404" width="4.375" style="7" customWidth="1"/>
    <col min="6405" max="6406" width="5.375" style="7" customWidth="1"/>
    <col min="6407" max="6407" width="5.75" style="7" customWidth="1"/>
    <col min="6408" max="6408" width="4.375" style="7" customWidth="1"/>
    <col min="6409" max="6410" width="5" style="7" customWidth="1"/>
    <col min="6411" max="6411" width="5.125" style="7" customWidth="1"/>
    <col min="6412" max="6412" width="4.375" style="7" customWidth="1"/>
    <col min="6413" max="6413" width="6.125" style="7" customWidth="1"/>
    <col min="6414" max="6414" width="6.25" style="7" customWidth="1"/>
    <col min="6415" max="6415" width="4.875" style="7" customWidth="1"/>
    <col min="6416" max="6416" width="4" style="7" customWidth="1"/>
    <col min="6417" max="6418" width="7.125" style="7" customWidth="1"/>
    <col min="6419" max="6419" width="7" style="7" customWidth="1"/>
    <col min="6420" max="6420" width="5.25" style="7" customWidth="1"/>
    <col min="6421" max="6421" width="6.375" style="7" customWidth="1"/>
    <col min="6422" max="6422" width="5.5" style="7" customWidth="1"/>
    <col min="6423" max="6423" width="6.375" style="7" customWidth="1"/>
    <col min="6424" max="6656" width="9" style="7"/>
    <col min="6657" max="6657" width="13" style="7" customWidth="1"/>
    <col min="6658" max="6658" width="8" style="7" customWidth="1"/>
    <col min="6659" max="6659" width="3.875" style="7" customWidth="1"/>
    <col min="6660" max="6660" width="4.375" style="7" customWidth="1"/>
    <col min="6661" max="6662" width="5.375" style="7" customWidth="1"/>
    <col min="6663" max="6663" width="5.75" style="7" customWidth="1"/>
    <col min="6664" max="6664" width="4.375" style="7" customWidth="1"/>
    <col min="6665" max="6666" width="5" style="7" customWidth="1"/>
    <col min="6667" max="6667" width="5.125" style="7" customWidth="1"/>
    <col min="6668" max="6668" width="4.375" style="7" customWidth="1"/>
    <col min="6669" max="6669" width="6.125" style="7" customWidth="1"/>
    <col min="6670" max="6670" width="6.25" style="7" customWidth="1"/>
    <col min="6671" max="6671" width="4.875" style="7" customWidth="1"/>
    <col min="6672" max="6672" width="4" style="7" customWidth="1"/>
    <col min="6673" max="6674" width="7.125" style="7" customWidth="1"/>
    <col min="6675" max="6675" width="7" style="7" customWidth="1"/>
    <col min="6676" max="6676" width="5.25" style="7" customWidth="1"/>
    <col min="6677" max="6677" width="6.375" style="7" customWidth="1"/>
    <col min="6678" max="6678" width="5.5" style="7" customWidth="1"/>
    <col min="6679" max="6679" width="6.375" style="7" customWidth="1"/>
    <col min="6680" max="6912" width="9" style="7"/>
    <col min="6913" max="6913" width="13" style="7" customWidth="1"/>
    <col min="6914" max="6914" width="8" style="7" customWidth="1"/>
    <col min="6915" max="6915" width="3.875" style="7" customWidth="1"/>
    <col min="6916" max="6916" width="4.375" style="7" customWidth="1"/>
    <col min="6917" max="6918" width="5.375" style="7" customWidth="1"/>
    <col min="6919" max="6919" width="5.75" style="7" customWidth="1"/>
    <col min="6920" max="6920" width="4.375" style="7" customWidth="1"/>
    <col min="6921" max="6922" width="5" style="7" customWidth="1"/>
    <col min="6923" max="6923" width="5.125" style="7" customWidth="1"/>
    <col min="6924" max="6924" width="4.375" style="7" customWidth="1"/>
    <col min="6925" max="6925" width="6.125" style="7" customWidth="1"/>
    <col min="6926" max="6926" width="6.25" style="7" customWidth="1"/>
    <col min="6927" max="6927" width="4.875" style="7" customWidth="1"/>
    <col min="6928" max="6928" width="4" style="7" customWidth="1"/>
    <col min="6929" max="6930" width="7.125" style="7" customWidth="1"/>
    <col min="6931" max="6931" width="7" style="7" customWidth="1"/>
    <col min="6932" max="6932" width="5.25" style="7" customWidth="1"/>
    <col min="6933" max="6933" width="6.375" style="7" customWidth="1"/>
    <col min="6934" max="6934" width="5.5" style="7" customWidth="1"/>
    <col min="6935" max="6935" width="6.375" style="7" customWidth="1"/>
    <col min="6936" max="7168" width="9" style="7"/>
    <col min="7169" max="7169" width="13" style="7" customWidth="1"/>
    <col min="7170" max="7170" width="8" style="7" customWidth="1"/>
    <col min="7171" max="7171" width="3.875" style="7" customWidth="1"/>
    <col min="7172" max="7172" width="4.375" style="7" customWidth="1"/>
    <col min="7173" max="7174" width="5.375" style="7" customWidth="1"/>
    <col min="7175" max="7175" width="5.75" style="7" customWidth="1"/>
    <col min="7176" max="7176" width="4.375" style="7" customWidth="1"/>
    <col min="7177" max="7178" width="5" style="7" customWidth="1"/>
    <col min="7179" max="7179" width="5.125" style="7" customWidth="1"/>
    <col min="7180" max="7180" width="4.375" style="7" customWidth="1"/>
    <col min="7181" max="7181" width="6.125" style="7" customWidth="1"/>
    <col min="7182" max="7182" width="6.25" style="7" customWidth="1"/>
    <col min="7183" max="7183" width="4.875" style="7" customWidth="1"/>
    <col min="7184" max="7184" width="4" style="7" customWidth="1"/>
    <col min="7185" max="7186" width="7.125" style="7" customWidth="1"/>
    <col min="7187" max="7187" width="7" style="7" customWidth="1"/>
    <col min="7188" max="7188" width="5.25" style="7" customWidth="1"/>
    <col min="7189" max="7189" width="6.375" style="7" customWidth="1"/>
    <col min="7190" max="7190" width="5.5" style="7" customWidth="1"/>
    <col min="7191" max="7191" width="6.375" style="7" customWidth="1"/>
    <col min="7192" max="7424" width="9" style="7"/>
    <col min="7425" max="7425" width="13" style="7" customWidth="1"/>
    <col min="7426" max="7426" width="8" style="7" customWidth="1"/>
    <col min="7427" max="7427" width="3.875" style="7" customWidth="1"/>
    <col min="7428" max="7428" width="4.375" style="7" customWidth="1"/>
    <col min="7429" max="7430" width="5.375" style="7" customWidth="1"/>
    <col min="7431" max="7431" width="5.75" style="7" customWidth="1"/>
    <col min="7432" max="7432" width="4.375" style="7" customWidth="1"/>
    <col min="7433" max="7434" width="5" style="7" customWidth="1"/>
    <col min="7435" max="7435" width="5.125" style="7" customWidth="1"/>
    <col min="7436" max="7436" width="4.375" style="7" customWidth="1"/>
    <col min="7437" max="7437" width="6.125" style="7" customWidth="1"/>
    <col min="7438" max="7438" width="6.25" style="7" customWidth="1"/>
    <col min="7439" max="7439" width="4.875" style="7" customWidth="1"/>
    <col min="7440" max="7440" width="4" style="7" customWidth="1"/>
    <col min="7441" max="7442" width="7.125" style="7" customWidth="1"/>
    <col min="7443" max="7443" width="7" style="7" customWidth="1"/>
    <col min="7444" max="7444" width="5.25" style="7" customWidth="1"/>
    <col min="7445" max="7445" width="6.375" style="7" customWidth="1"/>
    <col min="7446" max="7446" width="5.5" style="7" customWidth="1"/>
    <col min="7447" max="7447" width="6.375" style="7" customWidth="1"/>
    <col min="7448" max="7680" width="9" style="7"/>
    <col min="7681" max="7681" width="13" style="7" customWidth="1"/>
    <col min="7682" max="7682" width="8" style="7" customWidth="1"/>
    <col min="7683" max="7683" width="3.875" style="7" customWidth="1"/>
    <col min="7684" max="7684" width="4.375" style="7" customWidth="1"/>
    <col min="7685" max="7686" width="5.375" style="7" customWidth="1"/>
    <col min="7687" max="7687" width="5.75" style="7" customWidth="1"/>
    <col min="7688" max="7688" width="4.375" style="7" customWidth="1"/>
    <col min="7689" max="7690" width="5" style="7" customWidth="1"/>
    <col min="7691" max="7691" width="5.125" style="7" customWidth="1"/>
    <col min="7692" max="7692" width="4.375" style="7" customWidth="1"/>
    <col min="7693" max="7693" width="6.125" style="7" customWidth="1"/>
    <col min="7694" max="7694" width="6.25" style="7" customWidth="1"/>
    <col min="7695" max="7695" width="4.875" style="7" customWidth="1"/>
    <col min="7696" max="7696" width="4" style="7" customWidth="1"/>
    <col min="7697" max="7698" width="7.125" style="7" customWidth="1"/>
    <col min="7699" max="7699" width="7" style="7" customWidth="1"/>
    <col min="7700" max="7700" width="5.25" style="7" customWidth="1"/>
    <col min="7701" max="7701" width="6.375" style="7" customWidth="1"/>
    <col min="7702" max="7702" width="5.5" style="7" customWidth="1"/>
    <col min="7703" max="7703" width="6.375" style="7" customWidth="1"/>
    <col min="7704" max="7936" width="9" style="7"/>
    <col min="7937" max="7937" width="13" style="7" customWidth="1"/>
    <col min="7938" max="7938" width="8" style="7" customWidth="1"/>
    <col min="7939" max="7939" width="3.875" style="7" customWidth="1"/>
    <col min="7940" max="7940" width="4.375" style="7" customWidth="1"/>
    <col min="7941" max="7942" width="5.375" style="7" customWidth="1"/>
    <col min="7943" max="7943" width="5.75" style="7" customWidth="1"/>
    <col min="7944" max="7944" width="4.375" style="7" customWidth="1"/>
    <col min="7945" max="7946" width="5" style="7" customWidth="1"/>
    <col min="7947" max="7947" width="5.125" style="7" customWidth="1"/>
    <col min="7948" max="7948" width="4.375" style="7" customWidth="1"/>
    <col min="7949" max="7949" width="6.125" style="7" customWidth="1"/>
    <col min="7950" max="7950" width="6.25" style="7" customWidth="1"/>
    <col min="7951" max="7951" width="4.875" style="7" customWidth="1"/>
    <col min="7952" max="7952" width="4" style="7" customWidth="1"/>
    <col min="7953" max="7954" width="7.125" style="7" customWidth="1"/>
    <col min="7955" max="7955" width="7" style="7" customWidth="1"/>
    <col min="7956" max="7956" width="5.25" style="7" customWidth="1"/>
    <col min="7957" max="7957" width="6.375" style="7" customWidth="1"/>
    <col min="7958" max="7958" width="5.5" style="7" customWidth="1"/>
    <col min="7959" max="7959" width="6.375" style="7" customWidth="1"/>
    <col min="7960" max="8192" width="9" style="7"/>
    <col min="8193" max="8193" width="13" style="7" customWidth="1"/>
    <col min="8194" max="8194" width="8" style="7" customWidth="1"/>
    <col min="8195" max="8195" width="3.875" style="7" customWidth="1"/>
    <col min="8196" max="8196" width="4.375" style="7" customWidth="1"/>
    <col min="8197" max="8198" width="5.375" style="7" customWidth="1"/>
    <col min="8199" max="8199" width="5.75" style="7" customWidth="1"/>
    <col min="8200" max="8200" width="4.375" style="7" customWidth="1"/>
    <col min="8201" max="8202" width="5" style="7" customWidth="1"/>
    <col min="8203" max="8203" width="5.125" style="7" customWidth="1"/>
    <col min="8204" max="8204" width="4.375" style="7" customWidth="1"/>
    <col min="8205" max="8205" width="6.125" style="7" customWidth="1"/>
    <col min="8206" max="8206" width="6.25" style="7" customWidth="1"/>
    <col min="8207" max="8207" width="4.875" style="7" customWidth="1"/>
    <col min="8208" max="8208" width="4" style="7" customWidth="1"/>
    <col min="8209" max="8210" width="7.125" style="7" customWidth="1"/>
    <col min="8211" max="8211" width="7" style="7" customWidth="1"/>
    <col min="8212" max="8212" width="5.25" style="7" customWidth="1"/>
    <col min="8213" max="8213" width="6.375" style="7" customWidth="1"/>
    <col min="8214" max="8214" width="5.5" style="7" customWidth="1"/>
    <col min="8215" max="8215" width="6.375" style="7" customWidth="1"/>
    <col min="8216" max="8448" width="9" style="7"/>
    <col min="8449" max="8449" width="13" style="7" customWidth="1"/>
    <col min="8450" max="8450" width="8" style="7" customWidth="1"/>
    <col min="8451" max="8451" width="3.875" style="7" customWidth="1"/>
    <col min="8452" max="8452" width="4.375" style="7" customWidth="1"/>
    <col min="8453" max="8454" width="5.375" style="7" customWidth="1"/>
    <col min="8455" max="8455" width="5.75" style="7" customWidth="1"/>
    <col min="8456" max="8456" width="4.375" style="7" customWidth="1"/>
    <col min="8457" max="8458" width="5" style="7" customWidth="1"/>
    <col min="8459" max="8459" width="5.125" style="7" customWidth="1"/>
    <col min="8460" max="8460" width="4.375" style="7" customWidth="1"/>
    <col min="8461" max="8461" width="6.125" style="7" customWidth="1"/>
    <col min="8462" max="8462" width="6.25" style="7" customWidth="1"/>
    <col min="8463" max="8463" width="4.875" style="7" customWidth="1"/>
    <col min="8464" max="8464" width="4" style="7" customWidth="1"/>
    <col min="8465" max="8466" width="7.125" style="7" customWidth="1"/>
    <col min="8467" max="8467" width="7" style="7" customWidth="1"/>
    <col min="8468" max="8468" width="5.25" style="7" customWidth="1"/>
    <col min="8469" max="8469" width="6.375" style="7" customWidth="1"/>
    <col min="8470" max="8470" width="5.5" style="7" customWidth="1"/>
    <col min="8471" max="8471" width="6.375" style="7" customWidth="1"/>
    <col min="8472" max="8704" width="9" style="7"/>
    <col min="8705" max="8705" width="13" style="7" customWidth="1"/>
    <col min="8706" max="8706" width="8" style="7" customWidth="1"/>
    <col min="8707" max="8707" width="3.875" style="7" customWidth="1"/>
    <col min="8708" max="8708" width="4.375" style="7" customWidth="1"/>
    <col min="8709" max="8710" width="5.375" style="7" customWidth="1"/>
    <col min="8711" max="8711" width="5.75" style="7" customWidth="1"/>
    <col min="8712" max="8712" width="4.375" style="7" customWidth="1"/>
    <col min="8713" max="8714" width="5" style="7" customWidth="1"/>
    <col min="8715" max="8715" width="5.125" style="7" customWidth="1"/>
    <col min="8716" max="8716" width="4.375" style="7" customWidth="1"/>
    <col min="8717" max="8717" width="6.125" style="7" customWidth="1"/>
    <col min="8718" max="8718" width="6.25" style="7" customWidth="1"/>
    <col min="8719" max="8719" width="4.875" style="7" customWidth="1"/>
    <col min="8720" max="8720" width="4" style="7" customWidth="1"/>
    <col min="8721" max="8722" width="7.125" style="7" customWidth="1"/>
    <col min="8723" max="8723" width="7" style="7" customWidth="1"/>
    <col min="8724" max="8724" width="5.25" style="7" customWidth="1"/>
    <col min="8725" max="8725" width="6.375" style="7" customWidth="1"/>
    <col min="8726" max="8726" width="5.5" style="7" customWidth="1"/>
    <col min="8727" max="8727" width="6.375" style="7" customWidth="1"/>
    <col min="8728" max="8960" width="9" style="7"/>
    <col min="8961" max="8961" width="13" style="7" customWidth="1"/>
    <col min="8962" max="8962" width="8" style="7" customWidth="1"/>
    <col min="8963" max="8963" width="3.875" style="7" customWidth="1"/>
    <col min="8964" max="8964" width="4.375" style="7" customWidth="1"/>
    <col min="8965" max="8966" width="5.375" style="7" customWidth="1"/>
    <col min="8967" max="8967" width="5.75" style="7" customWidth="1"/>
    <col min="8968" max="8968" width="4.375" style="7" customWidth="1"/>
    <col min="8969" max="8970" width="5" style="7" customWidth="1"/>
    <col min="8971" max="8971" width="5.125" style="7" customWidth="1"/>
    <col min="8972" max="8972" width="4.375" style="7" customWidth="1"/>
    <col min="8973" max="8973" width="6.125" style="7" customWidth="1"/>
    <col min="8974" max="8974" width="6.25" style="7" customWidth="1"/>
    <col min="8975" max="8975" width="4.875" style="7" customWidth="1"/>
    <col min="8976" max="8976" width="4" style="7" customWidth="1"/>
    <col min="8977" max="8978" width="7.125" style="7" customWidth="1"/>
    <col min="8979" max="8979" width="7" style="7" customWidth="1"/>
    <col min="8980" max="8980" width="5.25" style="7" customWidth="1"/>
    <col min="8981" max="8981" width="6.375" style="7" customWidth="1"/>
    <col min="8982" max="8982" width="5.5" style="7" customWidth="1"/>
    <col min="8983" max="8983" width="6.375" style="7" customWidth="1"/>
    <col min="8984" max="9216" width="9" style="7"/>
    <col min="9217" max="9217" width="13" style="7" customWidth="1"/>
    <col min="9218" max="9218" width="8" style="7" customWidth="1"/>
    <col min="9219" max="9219" width="3.875" style="7" customWidth="1"/>
    <col min="9220" max="9220" width="4.375" style="7" customWidth="1"/>
    <col min="9221" max="9222" width="5.375" style="7" customWidth="1"/>
    <col min="9223" max="9223" width="5.75" style="7" customWidth="1"/>
    <col min="9224" max="9224" width="4.375" style="7" customWidth="1"/>
    <col min="9225" max="9226" width="5" style="7" customWidth="1"/>
    <col min="9227" max="9227" width="5.125" style="7" customWidth="1"/>
    <col min="9228" max="9228" width="4.375" style="7" customWidth="1"/>
    <col min="9229" max="9229" width="6.125" style="7" customWidth="1"/>
    <col min="9230" max="9230" width="6.25" style="7" customWidth="1"/>
    <col min="9231" max="9231" width="4.875" style="7" customWidth="1"/>
    <col min="9232" max="9232" width="4" style="7" customWidth="1"/>
    <col min="9233" max="9234" width="7.125" style="7" customWidth="1"/>
    <col min="9235" max="9235" width="7" style="7" customWidth="1"/>
    <col min="9236" max="9236" width="5.25" style="7" customWidth="1"/>
    <col min="9237" max="9237" width="6.375" style="7" customWidth="1"/>
    <col min="9238" max="9238" width="5.5" style="7" customWidth="1"/>
    <col min="9239" max="9239" width="6.375" style="7" customWidth="1"/>
    <col min="9240" max="9472" width="9" style="7"/>
    <col min="9473" max="9473" width="13" style="7" customWidth="1"/>
    <col min="9474" max="9474" width="8" style="7" customWidth="1"/>
    <col min="9475" max="9475" width="3.875" style="7" customWidth="1"/>
    <col min="9476" max="9476" width="4.375" style="7" customWidth="1"/>
    <col min="9477" max="9478" width="5.375" style="7" customWidth="1"/>
    <col min="9479" max="9479" width="5.75" style="7" customWidth="1"/>
    <col min="9480" max="9480" width="4.375" style="7" customWidth="1"/>
    <col min="9481" max="9482" width="5" style="7" customWidth="1"/>
    <col min="9483" max="9483" width="5.125" style="7" customWidth="1"/>
    <col min="9484" max="9484" width="4.375" style="7" customWidth="1"/>
    <col min="9485" max="9485" width="6.125" style="7" customWidth="1"/>
    <col min="9486" max="9486" width="6.25" style="7" customWidth="1"/>
    <col min="9487" max="9487" width="4.875" style="7" customWidth="1"/>
    <col min="9488" max="9488" width="4" style="7" customWidth="1"/>
    <col min="9489" max="9490" width="7.125" style="7" customWidth="1"/>
    <col min="9491" max="9491" width="7" style="7" customWidth="1"/>
    <col min="9492" max="9492" width="5.25" style="7" customWidth="1"/>
    <col min="9493" max="9493" width="6.375" style="7" customWidth="1"/>
    <col min="9494" max="9494" width="5.5" style="7" customWidth="1"/>
    <col min="9495" max="9495" width="6.375" style="7" customWidth="1"/>
    <col min="9496" max="9728" width="9" style="7"/>
    <col min="9729" max="9729" width="13" style="7" customWidth="1"/>
    <col min="9730" max="9730" width="8" style="7" customWidth="1"/>
    <col min="9731" max="9731" width="3.875" style="7" customWidth="1"/>
    <col min="9732" max="9732" width="4.375" style="7" customWidth="1"/>
    <col min="9733" max="9734" width="5.375" style="7" customWidth="1"/>
    <col min="9735" max="9735" width="5.75" style="7" customWidth="1"/>
    <col min="9736" max="9736" width="4.375" style="7" customWidth="1"/>
    <col min="9737" max="9738" width="5" style="7" customWidth="1"/>
    <col min="9739" max="9739" width="5.125" style="7" customWidth="1"/>
    <col min="9740" max="9740" width="4.375" style="7" customWidth="1"/>
    <col min="9741" max="9741" width="6.125" style="7" customWidth="1"/>
    <col min="9742" max="9742" width="6.25" style="7" customWidth="1"/>
    <col min="9743" max="9743" width="4.875" style="7" customWidth="1"/>
    <col min="9744" max="9744" width="4" style="7" customWidth="1"/>
    <col min="9745" max="9746" width="7.125" style="7" customWidth="1"/>
    <col min="9747" max="9747" width="7" style="7" customWidth="1"/>
    <col min="9748" max="9748" width="5.25" style="7" customWidth="1"/>
    <col min="9749" max="9749" width="6.375" style="7" customWidth="1"/>
    <col min="9750" max="9750" width="5.5" style="7" customWidth="1"/>
    <col min="9751" max="9751" width="6.375" style="7" customWidth="1"/>
    <col min="9752" max="9984" width="9" style="7"/>
    <col min="9985" max="9985" width="13" style="7" customWidth="1"/>
    <col min="9986" max="9986" width="8" style="7" customWidth="1"/>
    <col min="9987" max="9987" width="3.875" style="7" customWidth="1"/>
    <col min="9988" max="9988" width="4.375" style="7" customWidth="1"/>
    <col min="9989" max="9990" width="5.375" style="7" customWidth="1"/>
    <col min="9991" max="9991" width="5.75" style="7" customWidth="1"/>
    <col min="9992" max="9992" width="4.375" style="7" customWidth="1"/>
    <col min="9993" max="9994" width="5" style="7" customWidth="1"/>
    <col min="9995" max="9995" width="5.125" style="7" customWidth="1"/>
    <col min="9996" max="9996" width="4.375" style="7" customWidth="1"/>
    <col min="9997" max="9997" width="6.125" style="7" customWidth="1"/>
    <col min="9998" max="9998" width="6.25" style="7" customWidth="1"/>
    <col min="9999" max="9999" width="4.875" style="7" customWidth="1"/>
    <col min="10000" max="10000" width="4" style="7" customWidth="1"/>
    <col min="10001" max="10002" width="7.125" style="7" customWidth="1"/>
    <col min="10003" max="10003" width="7" style="7" customWidth="1"/>
    <col min="10004" max="10004" width="5.25" style="7" customWidth="1"/>
    <col min="10005" max="10005" width="6.375" style="7" customWidth="1"/>
    <col min="10006" max="10006" width="5.5" style="7" customWidth="1"/>
    <col min="10007" max="10007" width="6.375" style="7" customWidth="1"/>
    <col min="10008" max="10240" width="9" style="7"/>
    <col min="10241" max="10241" width="13" style="7" customWidth="1"/>
    <col min="10242" max="10242" width="8" style="7" customWidth="1"/>
    <col min="10243" max="10243" width="3.875" style="7" customWidth="1"/>
    <col min="10244" max="10244" width="4.375" style="7" customWidth="1"/>
    <col min="10245" max="10246" width="5.375" style="7" customWidth="1"/>
    <col min="10247" max="10247" width="5.75" style="7" customWidth="1"/>
    <col min="10248" max="10248" width="4.375" style="7" customWidth="1"/>
    <col min="10249" max="10250" width="5" style="7" customWidth="1"/>
    <col min="10251" max="10251" width="5.125" style="7" customWidth="1"/>
    <col min="10252" max="10252" width="4.375" style="7" customWidth="1"/>
    <col min="10253" max="10253" width="6.125" style="7" customWidth="1"/>
    <col min="10254" max="10254" width="6.25" style="7" customWidth="1"/>
    <col min="10255" max="10255" width="4.875" style="7" customWidth="1"/>
    <col min="10256" max="10256" width="4" style="7" customWidth="1"/>
    <col min="10257" max="10258" width="7.125" style="7" customWidth="1"/>
    <col min="10259" max="10259" width="7" style="7" customWidth="1"/>
    <col min="10260" max="10260" width="5.25" style="7" customWidth="1"/>
    <col min="10261" max="10261" width="6.375" style="7" customWidth="1"/>
    <col min="10262" max="10262" width="5.5" style="7" customWidth="1"/>
    <col min="10263" max="10263" width="6.375" style="7" customWidth="1"/>
    <col min="10264" max="10496" width="9" style="7"/>
    <col min="10497" max="10497" width="13" style="7" customWidth="1"/>
    <col min="10498" max="10498" width="8" style="7" customWidth="1"/>
    <col min="10499" max="10499" width="3.875" style="7" customWidth="1"/>
    <col min="10500" max="10500" width="4.375" style="7" customWidth="1"/>
    <col min="10501" max="10502" width="5.375" style="7" customWidth="1"/>
    <col min="10503" max="10503" width="5.75" style="7" customWidth="1"/>
    <col min="10504" max="10504" width="4.375" style="7" customWidth="1"/>
    <col min="10505" max="10506" width="5" style="7" customWidth="1"/>
    <col min="10507" max="10507" width="5.125" style="7" customWidth="1"/>
    <col min="10508" max="10508" width="4.375" style="7" customWidth="1"/>
    <col min="10509" max="10509" width="6.125" style="7" customWidth="1"/>
    <col min="10510" max="10510" width="6.25" style="7" customWidth="1"/>
    <col min="10511" max="10511" width="4.875" style="7" customWidth="1"/>
    <col min="10512" max="10512" width="4" style="7" customWidth="1"/>
    <col min="10513" max="10514" width="7.125" style="7" customWidth="1"/>
    <col min="10515" max="10515" width="7" style="7" customWidth="1"/>
    <col min="10516" max="10516" width="5.25" style="7" customWidth="1"/>
    <col min="10517" max="10517" width="6.375" style="7" customWidth="1"/>
    <col min="10518" max="10518" width="5.5" style="7" customWidth="1"/>
    <col min="10519" max="10519" width="6.375" style="7" customWidth="1"/>
    <col min="10520" max="10752" width="9" style="7"/>
    <col min="10753" max="10753" width="13" style="7" customWidth="1"/>
    <col min="10754" max="10754" width="8" style="7" customWidth="1"/>
    <col min="10755" max="10755" width="3.875" style="7" customWidth="1"/>
    <col min="10756" max="10756" width="4.375" style="7" customWidth="1"/>
    <col min="10757" max="10758" width="5.375" style="7" customWidth="1"/>
    <col min="10759" max="10759" width="5.75" style="7" customWidth="1"/>
    <col min="10760" max="10760" width="4.375" style="7" customWidth="1"/>
    <col min="10761" max="10762" width="5" style="7" customWidth="1"/>
    <col min="10763" max="10763" width="5.125" style="7" customWidth="1"/>
    <col min="10764" max="10764" width="4.375" style="7" customWidth="1"/>
    <col min="10765" max="10765" width="6.125" style="7" customWidth="1"/>
    <col min="10766" max="10766" width="6.25" style="7" customWidth="1"/>
    <col min="10767" max="10767" width="4.875" style="7" customWidth="1"/>
    <col min="10768" max="10768" width="4" style="7" customWidth="1"/>
    <col min="10769" max="10770" width="7.125" style="7" customWidth="1"/>
    <col min="10771" max="10771" width="7" style="7" customWidth="1"/>
    <col min="10772" max="10772" width="5.25" style="7" customWidth="1"/>
    <col min="10773" max="10773" width="6.375" style="7" customWidth="1"/>
    <col min="10774" max="10774" width="5.5" style="7" customWidth="1"/>
    <col min="10775" max="10775" width="6.375" style="7" customWidth="1"/>
    <col min="10776" max="11008" width="9" style="7"/>
    <col min="11009" max="11009" width="13" style="7" customWidth="1"/>
    <col min="11010" max="11010" width="8" style="7" customWidth="1"/>
    <col min="11011" max="11011" width="3.875" style="7" customWidth="1"/>
    <col min="11012" max="11012" width="4.375" style="7" customWidth="1"/>
    <col min="11013" max="11014" width="5.375" style="7" customWidth="1"/>
    <col min="11015" max="11015" width="5.75" style="7" customWidth="1"/>
    <col min="11016" max="11016" width="4.375" style="7" customWidth="1"/>
    <col min="11017" max="11018" width="5" style="7" customWidth="1"/>
    <col min="11019" max="11019" width="5.125" style="7" customWidth="1"/>
    <col min="11020" max="11020" width="4.375" style="7" customWidth="1"/>
    <col min="11021" max="11021" width="6.125" style="7" customWidth="1"/>
    <col min="11022" max="11022" width="6.25" style="7" customWidth="1"/>
    <col min="11023" max="11023" width="4.875" style="7" customWidth="1"/>
    <col min="11024" max="11024" width="4" style="7" customWidth="1"/>
    <col min="11025" max="11026" width="7.125" style="7" customWidth="1"/>
    <col min="11027" max="11027" width="7" style="7" customWidth="1"/>
    <col min="11028" max="11028" width="5.25" style="7" customWidth="1"/>
    <col min="11029" max="11029" width="6.375" style="7" customWidth="1"/>
    <col min="11030" max="11030" width="5.5" style="7" customWidth="1"/>
    <col min="11031" max="11031" width="6.375" style="7" customWidth="1"/>
    <col min="11032" max="11264" width="9" style="7"/>
    <col min="11265" max="11265" width="13" style="7" customWidth="1"/>
    <col min="11266" max="11266" width="8" style="7" customWidth="1"/>
    <col min="11267" max="11267" width="3.875" style="7" customWidth="1"/>
    <col min="11268" max="11268" width="4.375" style="7" customWidth="1"/>
    <col min="11269" max="11270" width="5.375" style="7" customWidth="1"/>
    <col min="11271" max="11271" width="5.75" style="7" customWidth="1"/>
    <col min="11272" max="11272" width="4.375" style="7" customWidth="1"/>
    <col min="11273" max="11274" width="5" style="7" customWidth="1"/>
    <col min="11275" max="11275" width="5.125" style="7" customWidth="1"/>
    <col min="11276" max="11276" width="4.375" style="7" customWidth="1"/>
    <col min="11277" max="11277" width="6.125" style="7" customWidth="1"/>
    <col min="11278" max="11278" width="6.25" style="7" customWidth="1"/>
    <col min="11279" max="11279" width="4.875" style="7" customWidth="1"/>
    <col min="11280" max="11280" width="4" style="7" customWidth="1"/>
    <col min="11281" max="11282" width="7.125" style="7" customWidth="1"/>
    <col min="11283" max="11283" width="7" style="7" customWidth="1"/>
    <col min="11284" max="11284" width="5.25" style="7" customWidth="1"/>
    <col min="11285" max="11285" width="6.375" style="7" customWidth="1"/>
    <col min="11286" max="11286" width="5.5" style="7" customWidth="1"/>
    <col min="11287" max="11287" width="6.375" style="7" customWidth="1"/>
    <col min="11288" max="11520" width="9" style="7"/>
    <col min="11521" max="11521" width="13" style="7" customWidth="1"/>
    <col min="11522" max="11522" width="8" style="7" customWidth="1"/>
    <col min="11523" max="11523" width="3.875" style="7" customWidth="1"/>
    <col min="11524" max="11524" width="4.375" style="7" customWidth="1"/>
    <col min="11525" max="11526" width="5.375" style="7" customWidth="1"/>
    <col min="11527" max="11527" width="5.75" style="7" customWidth="1"/>
    <col min="11528" max="11528" width="4.375" style="7" customWidth="1"/>
    <col min="11529" max="11530" width="5" style="7" customWidth="1"/>
    <col min="11531" max="11531" width="5.125" style="7" customWidth="1"/>
    <col min="11532" max="11532" width="4.375" style="7" customWidth="1"/>
    <col min="11533" max="11533" width="6.125" style="7" customWidth="1"/>
    <col min="11534" max="11534" width="6.25" style="7" customWidth="1"/>
    <col min="11535" max="11535" width="4.875" style="7" customWidth="1"/>
    <col min="11536" max="11536" width="4" style="7" customWidth="1"/>
    <col min="11537" max="11538" width="7.125" style="7" customWidth="1"/>
    <col min="11539" max="11539" width="7" style="7" customWidth="1"/>
    <col min="11540" max="11540" width="5.25" style="7" customWidth="1"/>
    <col min="11541" max="11541" width="6.375" style="7" customWidth="1"/>
    <col min="11542" max="11542" width="5.5" style="7" customWidth="1"/>
    <col min="11543" max="11543" width="6.375" style="7" customWidth="1"/>
    <col min="11544" max="11776" width="9" style="7"/>
    <col min="11777" max="11777" width="13" style="7" customWidth="1"/>
    <col min="11778" max="11778" width="8" style="7" customWidth="1"/>
    <col min="11779" max="11779" width="3.875" style="7" customWidth="1"/>
    <col min="11780" max="11780" width="4.375" style="7" customWidth="1"/>
    <col min="11781" max="11782" width="5.375" style="7" customWidth="1"/>
    <col min="11783" max="11783" width="5.75" style="7" customWidth="1"/>
    <col min="11784" max="11784" width="4.375" style="7" customWidth="1"/>
    <col min="11785" max="11786" width="5" style="7" customWidth="1"/>
    <col min="11787" max="11787" width="5.125" style="7" customWidth="1"/>
    <col min="11788" max="11788" width="4.375" style="7" customWidth="1"/>
    <col min="11789" max="11789" width="6.125" style="7" customWidth="1"/>
    <col min="11790" max="11790" width="6.25" style="7" customWidth="1"/>
    <col min="11791" max="11791" width="4.875" style="7" customWidth="1"/>
    <col min="11792" max="11792" width="4" style="7" customWidth="1"/>
    <col min="11793" max="11794" width="7.125" style="7" customWidth="1"/>
    <col min="11795" max="11795" width="7" style="7" customWidth="1"/>
    <col min="11796" max="11796" width="5.25" style="7" customWidth="1"/>
    <col min="11797" max="11797" width="6.375" style="7" customWidth="1"/>
    <col min="11798" max="11798" width="5.5" style="7" customWidth="1"/>
    <col min="11799" max="11799" width="6.375" style="7" customWidth="1"/>
    <col min="11800" max="12032" width="9" style="7"/>
    <col min="12033" max="12033" width="13" style="7" customWidth="1"/>
    <col min="12034" max="12034" width="8" style="7" customWidth="1"/>
    <col min="12035" max="12035" width="3.875" style="7" customWidth="1"/>
    <col min="12036" max="12036" width="4.375" style="7" customWidth="1"/>
    <col min="12037" max="12038" width="5.375" style="7" customWidth="1"/>
    <col min="12039" max="12039" width="5.75" style="7" customWidth="1"/>
    <col min="12040" max="12040" width="4.375" style="7" customWidth="1"/>
    <col min="12041" max="12042" width="5" style="7" customWidth="1"/>
    <col min="12043" max="12043" width="5.125" style="7" customWidth="1"/>
    <col min="12044" max="12044" width="4.375" style="7" customWidth="1"/>
    <col min="12045" max="12045" width="6.125" style="7" customWidth="1"/>
    <col min="12046" max="12046" width="6.25" style="7" customWidth="1"/>
    <col min="12047" max="12047" width="4.875" style="7" customWidth="1"/>
    <col min="12048" max="12048" width="4" style="7" customWidth="1"/>
    <col min="12049" max="12050" width="7.125" style="7" customWidth="1"/>
    <col min="12051" max="12051" width="7" style="7" customWidth="1"/>
    <col min="12052" max="12052" width="5.25" style="7" customWidth="1"/>
    <col min="12053" max="12053" width="6.375" style="7" customWidth="1"/>
    <col min="12054" max="12054" width="5.5" style="7" customWidth="1"/>
    <col min="12055" max="12055" width="6.375" style="7" customWidth="1"/>
    <col min="12056" max="12288" width="9" style="7"/>
    <col min="12289" max="12289" width="13" style="7" customWidth="1"/>
    <col min="12290" max="12290" width="8" style="7" customWidth="1"/>
    <col min="12291" max="12291" width="3.875" style="7" customWidth="1"/>
    <col min="12292" max="12292" width="4.375" style="7" customWidth="1"/>
    <col min="12293" max="12294" width="5.375" style="7" customWidth="1"/>
    <col min="12295" max="12295" width="5.75" style="7" customWidth="1"/>
    <col min="12296" max="12296" width="4.375" style="7" customWidth="1"/>
    <col min="12297" max="12298" width="5" style="7" customWidth="1"/>
    <col min="12299" max="12299" width="5.125" style="7" customWidth="1"/>
    <col min="12300" max="12300" width="4.375" style="7" customWidth="1"/>
    <col min="12301" max="12301" width="6.125" style="7" customWidth="1"/>
    <col min="12302" max="12302" width="6.25" style="7" customWidth="1"/>
    <col min="12303" max="12303" width="4.875" style="7" customWidth="1"/>
    <col min="12304" max="12304" width="4" style="7" customWidth="1"/>
    <col min="12305" max="12306" width="7.125" style="7" customWidth="1"/>
    <col min="12307" max="12307" width="7" style="7" customWidth="1"/>
    <col min="12308" max="12308" width="5.25" style="7" customWidth="1"/>
    <col min="12309" max="12309" width="6.375" style="7" customWidth="1"/>
    <col min="12310" max="12310" width="5.5" style="7" customWidth="1"/>
    <col min="12311" max="12311" width="6.375" style="7" customWidth="1"/>
    <col min="12312" max="12544" width="9" style="7"/>
    <col min="12545" max="12545" width="13" style="7" customWidth="1"/>
    <col min="12546" max="12546" width="8" style="7" customWidth="1"/>
    <col min="12547" max="12547" width="3.875" style="7" customWidth="1"/>
    <col min="12548" max="12548" width="4.375" style="7" customWidth="1"/>
    <col min="12549" max="12550" width="5.375" style="7" customWidth="1"/>
    <col min="12551" max="12551" width="5.75" style="7" customWidth="1"/>
    <col min="12552" max="12552" width="4.375" style="7" customWidth="1"/>
    <col min="12553" max="12554" width="5" style="7" customWidth="1"/>
    <col min="12555" max="12555" width="5.125" style="7" customWidth="1"/>
    <col min="12556" max="12556" width="4.375" style="7" customWidth="1"/>
    <col min="12557" max="12557" width="6.125" style="7" customWidth="1"/>
    <col min="12558" max="12558" width="6.25" style="7" customWidth="1"/>
    <col min="12559" max="12559" width="4.875" style="7" customWidth="1"/>
    <col min="12560" max="12560" width="4" style="7" customWidth="1"/>
    <col min="12561" max="12562" width="7.125" style="7" customWidth="1"/>
    <col min="12563" max="12563" width="7" style="7" customWidth="1"/>
    <col min="12564" max="12564" width="5.25" style="7" customWidth="1"/>
    <col min="12565" max="12565" width="6.375" style="7" customWidth="1"/>
    <col min="12566" max="12566" width="5.5" style="7" customWidth="1"/>
    <col min="12567" max="12567" width="6.375" style="7" customWidth="1"/>
    <col min="12568" max="12800" width="9" style="7"/>
    <col min="12801" max="12801" width="13" style="7" customWidth="1"/>
    <col min="12802" max="12802" width="8" style="7" customWidth="1"/>
    <col min="12803" max="12803" width="3.875" style="7" customWidth="1"/>
    <col min="12804" max="12804" width="4.375" style="7" customWidth="1"/>
    <col min="12805" max="12806" width="5.375" style="7" customWidth="1"/>
    <col min="12807" max="12807" width="5.75" style="7" customWidth="1"/>
    <col min="12808" max="12808" width="4.375" style="7" customWidth="1"/>
    <col min="12809" max="12810" width="5" style="7" customWidth="1"/>
    <col min="12811" max="12811" width="5.125" style="7" customWidth="1"/>
    <col min="12812" max="12812" width="4.375" style="7" customWidth="1"/>
    <col min="12813" max="12813" width="6.125" style="7" customWidth="1"/>
    <col min="12814" max="12814" width="6.25" style="7" customWidth="1"/>
    <col min="12815" max="12815" width="4.875" style="7" customWidth="1"/>
    <col min="12816" max="12816" width="4" style="7" customWidth="1"/>
    <col min="12817" max="12818" width="7.125" style="7" customWidth="1"/>
    <col min="12819" max="12819" width="7" style="7" customWidth="1"/>
    <col min="12820" max="12820" width="5.25" style="7" customWidth="1"/>
    <col min="12821" max="12821" width="6.375" style="7" customWidth="1"/>
    <col min="12822" max="12822" width="5.5" style="7" customWidth="1"/>
    <col min="12823" max="12823" width="6.375" style="7" customWidth="1"/>
    <col min="12824" max="13056" width="9" style="7"/>
    <col min="13057" max="13057" width="13" style="7" customWidth="1"/>
    <col min="13058" max="13058" width="8" style="7" customWidth="1"/>
    <col min="13059" max="13059" width="3.875" style="7" customWidth="1"/>
    <col min="13060" max="13060" width="4.375" style="7" customWidth="1"/>
    <col min="13061" max="13062" width="5.375" style="7" customWidth="1"/>
    <col min="13063" max="13063" width="5.75" style="7" customWidth="1"/>
    <col min="13064" max="13064" width="4.375" style="7" customWidth="1"/>
    <col min="13065" max="13066" width="5" style="7" customWidth="1"/>
    <col min="13067" max="13067" width="5.125" style="7" customWidth="1"/>
    <col min="13068" max="13068" width="4.375" style="7" customWidth="1"/>
    <col min="13069" max="13069" width="6.125" style="7" customWidth="1"/>
    <col min="13070" max="13070" width="6.25" style="7" customWidth="1"/>
    <col min="13071" max="13071" width="4.875" style="7" customWidth="1"/>
    <col min="13072" max="13072" width="4" style="7" customWidth="1"/>
    <col min="13073" max="13074" width="7.125" style="7" customWidth="1"/>
    <col min="13075" max="13075" width="7" style="7" customWidth="1"/>
    <col min="13076" max="13076" width="5.25" style="7" customWidth="1"/>
    <col min="13077" max="13077" width="6.375" style="7" customWidth="1"/>
    <col min="13078" max="13078" width="5.5" style="7" customWidth="1"/>
    <col min="13079" max="13079" width="6.375" style="7" customWidth="1"/>
    <col min="13080" max="13312" width="9" style="7"/>
    <col min="13313" max="13313" width="13" style="7" customWidth="1"/>
    <col min="13314" max="13314" width="8" style="7" customWidth="1"/>
    <col min="13315" max="13315" width="3.875" style="7" customWidth="1"/>
    <col min="13316" max="13316" width="4.375" style="7" customWidth="1"/>
    <col min="13317" max="13318" width="5.375" style="7" customWidth="1"/>
    <col min="13319" max="13319" width="5.75" style="7" customWidth="1"/>
    <col min="13320" max="13320" width="4.375" style="7" customWidth="1"/>
    <col min="13321" max="13322" width="5" style="7" customWidth="1"/>
    <col min="13323" max="13323" width="5.125" style="7" customWidth="1"/>
    <col min="13324" max="13324" width="4.375" style="7" customWidth="1"/>
    <col min="13325" max="13325" width="6.125" style="7" customWidth="1"/>
    <col min="13326" max="13326" width="6.25" style="7" customWidth="1"/>
    <col min="13327" max="13327" width="4.875" style="7" customWidth="1"/>
    <col min="13328" max="13328" width="4" style="7" customWidth="1"/>
    <col min="13329" max="13330" width="7.125" style="7" customWidth="1"/>
    <col min="13331" max="13331" width="7" style="7" customWidth="1"/>
    <col min="13332" max="13332" width="5.25" style="7" customWidth="1"/>
    <col min="13333" max="13333" width="6.375" style="7" customWidth="1"/>
    <col min="13334" max="13334" width="5.5" style="7" customWidth="1"/>
    <col min="13335" max="13335" width="6.375" style="7" customWidth="1"/>
    <col min="13336" max="13568" width="9" style="7"/>
    <col min="13569" max="13569" width="13" style="7" customWidth="1"/>
    <col min="13570" max="13570" width="8" style="7" customWidth="1"/>
    <col min="13571" max="13571" width="3.875" style="7" customWidth="1"/>
    <col min="13572" max="13572" width="4.375" style="7" customWidth="1"/>
    <col min="13573" max="13574" width="5.375" style="7" customWidth="1"/>
    <col min="13575" max="13575" width="5.75" style="7" customWidth="1"/>
    <col min="13576" max="13576" width="4.375" style="7" customWidth="1"/>
    <col min="13577" max="13578" width="5" style="7" customWidth="1"/>
    <col min="13579" max="13579" width="5.125" style="7" customWidth="1"/>
    <col min="13580" max="13580" width="4.375" style="7" customWidth="1"/>
    <col min="13581" max="13581" width="6.125" style="7" customWidth="1"/>
    <col min="13582" max="13582" width="6.25" style="7" customWidth="1"/>
    <col min="13583" max="13583" width="4.875" style="7" customWidth="1"/>
    <col min="13584" max="13584" width="4" style="7" customWidth="1"/>
    <col min="13585" max="13586" width="7.125" style="7" customWidth="1"/>
    <col min="13587" max="13587" width="7" style="7" customWidth="1"/>
    <col min="13588" max="13588" width="5.25" style="7" customWidth="1"/>
    <col min="13589" max="13589" width="6.375" style="7" customWidth="1"/>
    <col min="13590" max="13590" width="5.5" style="7" customWidth="1"/>
    <col min="13591" max="13591" width="6.375" style="7" customWidth="1"/>
    <col min="13592" max="13824" width="9" style="7"/>
    <col min="13825" max="13825" width="13" style="7" customWidth="1"/>
    <col min="13826" max="13826" width="8" style="7" customWidth="1"/>
    <col min="13827" max="13827" width="3.875" style="7" customWidth="1"/>
    <col min="13828" max="13828" width="4.375" style="7" customWidth="1"/>
    <col min="13829" max="13830" width="5.375" style="7" customWidth="1"/>
    <col min="13831" max="13831" width="5.75" style="7" customWidth="1"/>
    <col min="13832" max="13832" width="4.375" style="7" customWidth="1"/>
    <col min="13833" max="13834" width="5" style="7" customWidth="1"/>
    <col min="13835" max="13835" width="5.125" style="7" customWidth="1"/>
    <col min="13836" max="13836" width="4.375" style="7" customWidth="1"/>
    <col min="13837" max="13837" width="6.125" style="7" customWidth="1"/>
    <col min="13838" max="13838" width="6.25" style="7" customWidth="1"/>
    <col min="13839" max="13839" width="4.875" style="7" customWidth="1"/>
    <col min="13840" max="13840" width="4" style="7" customWidth="1"/>
    <col min="13841" max="13842" width="7.125" style="7" customWidth="1"/>
    <col min="13843" max="13843" width="7" style="7" customWidth="1"/>
    <col min="13844" max="13844" width="5.25" style="7" customWidth="1"/>
    <col min="13845" max="13845" width="6.375" style="7" customWidth="1"/>
    <col min="13846" max="13846" width="5.5" style="7" customWidth="1"/>
    <col min="13847" max="13847" width="6.375" style="7" customWidth="1"/>
    <col min="13848" max="14080" width="9" style="7"/>
    <col min="14081" max="14081" width="13" style="7" customWidth="1"/>
    <col min="14082" max="14082" width="8" style="7" customWidth="1"/>
    <col min="14083" max="14083" width="3.875" style="7" customWidth="1"/>
    <col min="14084" max="14084" width="4.375" style="7" customWidth="1"/>
    <col min="14085" max="14086" width="5.375" style="7" customWidth="1"/>
    <col min="14087" max="14087" width="5.75" style="7" customWidth="1"/>
    <col min="14088" max="14088" width="4.375" style="7" customWidth="1"/>
    <col min="14089" max="14090" width="5" style="7" customWidth="1"/>
    <col min="14091" max="14091" width="5.125" style="7" customWidth="1"/>
    <col min="14092" max="14092" width="4.375" style="7" customWidth="1"/>
    <col min="14093" max="14093" width="6.125" style="7" customWidth="1"/>
    <col min="14094" max="14094" width="6.25" style="7" customWidth="1"/>
    <col min="14095" max="14095" width="4.875" style="7" customWidth="1"/>
    <col min="14096" max="14096" width="4" style="7" customWidth="1"/>
    <col min="14097" max="14098" width="7.125" style="7" customWidth="1"/>
    <col min="14099" max="14099" width="7" style="7" customWidth="1"/>
    <col min="14100" max="14100" width="5.25" style="7" customWidth="1"/>
    <col min="14101" max="14101" width="6.375" style="7" customWidth="1"/>
    <col min="14102" max="14102" width="5.5" style="7" customWidth="1"/>
    <col min="14103" max="14103" width="6.375" style="7" customWidth="1"/>
    <col min="14104" max="14336" width="9" style="7"/>
    <col min="14337" max="14337" width="13" style="7" customWidth="1"/>
    <col min="14338" max="14338" width="8" style="7" customWidth="1"/>
    <col min="14339" max="14339" width="3.875" style="7" customWidth="1"/>
    <col min="14340" max="14340" width="4.375" style="7" customWidth="1"/>
    <col min="14341" max="14342" width="5.375" style="7" customWidth="1"/>
    <col min="14343" max="14343" width="5.75" style="7" customWidth="1"/>
    <col min="14344" max="14344" width="4.375" style="7" customWidth="1"/>
    <col min="14345" max="14346" width="5" style="7" customWidth="1"/>
    <col min="14347" max="14347" width="5.125" style="7" customWidth="1"/>
    <col min="14348" max="14348" width="4.375" style="7" customWidth="1"/>
    <col min="14349" max="14349" width="6.125" style="7" customWidth="1"/>
    <col min="14350" max="14350" width="6.25" style="7" customWidth="1"/>
    <col min="14351" max="14351" width="4.875" style="7" customWidth="1"/>
    <col min="14352" max="14352" width="4" style="7" customWidth="1"/>
    <col min="14353" max="14354" width="7.125" style="7" customWidth="1"/>
    <col min="14355" max="14355" width="7" style="7" customWidth="1"/>
    <col min="14356" max="14356" width="5.25" style="7" customWidth="1"/>
    <col min="14357" max="14357" width="6.375" style="7" customWidth="1"/>
    <col min="14358" max="14358" width="5.5" style="7" customWidth="1"/>
    <col min="14359" max="14359" width="6.375" style="7" customWidth="1"/>
    <col min="14360" max="14592" width="9" style="7"/>
    <col min="14593" max="14593" width="13" style="7" customWidth="1"/>
    <col min="14594" max="14594" width="8" style="7" customWidth="1"/>
    <col min="14595" max="14595" width="3.875" style="7" customWidth="1"/>
    <col min="14596" max="14596" width="4.375" style="7" customWidth="1"/>
    <col min="14597" max="14598" width="5.375" style="7" customWidth="1"/>
    <col min="14599" max="14599" width="5.75" style="7" customWidth="1"/>
    <col min="14600" max="14600" width="4.375" style="7" customWidth="1"/>
    <col min="14601" max="14602" width="5" style="7" customWidth="1"/>
    <col min="14603" max="14603" width="5.125" style="7" customWidth="1"/>
    <col min="14604" max="14604" width="4.375" style="7" customWidth="1"/>
    <col min="14605" max="14605" width="6.125" style="7" customWidth="1"/>
    <col min="14606" max="14606" width="6.25" style="7" customWidth="1"/>
    <col min="14607" max="14607" width="4.875" style="7" customWidth="1"/>
    <col min="14608" max="14608" width="4" style="7" customWidth="1"/>
    <col min="14609" max="14610" width="7.125" style="7" customWidth="1"/>
    <col min="14611" max="14611" width="7" style="7" customWidth="1"/>
    <col min="14612" max="14612" width="5.25" style="7" customWidth="1"/>
    <col min="14613" max="14613" width="6.375" style="7" customWidth="1"/>
    <col min="14614" max="14614" width="5.5" style="7" customWidth="1"/>
    <col min="14615" max="14615" width="6.375" style="7" customWidth="1"/>
    <col min="14616" max="14848" width="9" style="7"/>
    <col min="14849" max="14849" width="13" style="7" customWidth="1"/>
    <col min="14850" max="14850" width="8" style="7" customWidth="1"/>
    <col min="14851" max="14851" width="3.875" style="7" customWidth="1"/>
    <col min="14852" max="14852" width="4.375" style="7" customWidth="1"/>
    <col min="14853" max="14854" width="5.375" style="7" customWidth="1"/>
    <col min="14855" max="14855" width="5.75" style="7" customWidth="1"/>
    <col min="14856" max="14856" width="4.375" style="7" customWidth="1"/>
    <col min="14857" max="14858" width="5" style="7" customWidth="1"/>
    <col min="14859" max="14859" width="5.125" style="7" customWidth="1"/>
    <col min="14860" max="14860" width="4.375" style="7" customWidth="1"/>
    <col min="14861" max="14861" width="6.125" style="7" customWidth="1"/>
    <col min="14862" max="14862" width="6.25" style="7" customWidth="1"/>
    <col min="14863" max="14863" width="4.875" style="7" customWidth="1"/>
    <col min="14864" max="14864" width="4" style="7" customWidth="1"/>
    <col min="14865" max="14866" width="7.125" style="7" customWidth="1"/>
    <col min="14867" max="14867" width="7" style="7" customWidth="1"/>
    <col min="14868" max="14868" width="5.25" style="7" customWidth="1"/>
    <col min="14869" max="14869" width="6.375" style="7" customWidth="1"/>
    <col min="14870" max="14870" width="5.5" style="7" customWidth="1"/>
    <col min="14871" max="14871" width="6.375" style="7" customWidth="1"/>
    <col min="14872" max="15104" width="9" style="7"/>
    <col min="15105" max="15105" width="13" style="7" customWidth="1"/>
    <col min="15106" max="15106" width="8" style="7" customWidth="1"/>
    <col min="15107" max="15107" width="3.875" style="7" customWidth="1"/>
    <col min="15108" max="15108" width="4.375" style="7" customWidth="1"/>
    <col min="15109" max="15110" width="5.375" style="7" customWidth="1"/>
    <col min="15111" max="15111" width="5.75" style="7" customWidth="1"/>
    <col min="15112" max="15112" width="4.375" style="7" customWidth="1"/>
    <col min="15113" max="15114" width="5" style="7" customWidth="1"/>
    <col min="15115" max="15115" width="5.125" style="7" customWidth="1"/>
    <col min="15116" max="15116" width="4.375" style="7" customWidth="1"/>
    <col min="15117" max="15117" width="6.125" style="7" customWidth="1"/>
    <col min="15118" max="15118" width="6.25" style="7" customWidth="1"/>
    <col min="15119" max="15119" width="4.875" style="7" customWidth="1"/>
    <col min="15120" max="15120" width="4" style="7" customWidth="1"/>
    <col min="15121" max="15122" width="7.125" style="7" customWidth="1"/>
    <col min="15123" max="15123" width="7" style="7" customWidth="1"/>
    <col min="15124" max="15124" width="5.25" style="7" customWidth="1"/>
    <col min="15125" max="15125" width="6.375" style="7" customWidth="1"/>
    <col min="15126" max="15126" width="5.5" style="7" customWidth="1"/>
    <col min="15127" max="15127" width="6.375" style="7" customWidth="1"/>
    <col min="15128" max="15360" width="9" style="7"/>
    <col min="15361" max="15361" width="13" style="7" customWidth="1"/>
    <col min="15362" max="15362" width="8" style="7" customWidth="1"/>
    <col min="15363" max="15363" width="3.875" style="7" customWidth="1"/>
    <col min="15364" max="15364" width="4.375" style="7" customWidth="1"/>
    <col min="15365" max="15366" width="5.375" style="7" customWidth="1"/>
    <col min="15367" max="15367" width="5.75" style="7" customWidth="1"/>
    <col min="15368" max="15368" width="4.375" style="7" customWidth="1"/>
    <col min="15369" max="15370" width="5" style="7" customWidth="1"/>
    <col min="15371" max="15371" width="5.125" style="7" customWidth="1"/>
    <col min="15372" max="15372" width="4.375" style="7" customWidth="1"/>
    <col min="15373" max="15373" width="6.125" style="7" customWidth="1"/>
    <col min="15374" max="15374" width="6.25" style="7" customWidth="1"/>
    <col min="15375" max="15375" width="4.875" style="7" customWidth="1"/>
    <col min="15376" max="15376" width="4" style="7" customWidth="1"/>
    <col min="15377" max="15378" width="7.125" style="7" customWidth="1"/>
    <col min="15379" max="15379" width="7" style="7" customWidth="1"/>
    <col min="15380" max="15380" width="5.25" style="7" customWidth="1"/>
    <col min="15381" max="15381" width="6.375" style="7" customWidth="1"/>
    <col min="15382" max="15382" width="5.5" style="7" customWidth="1"/>
    <col min="15383" max="15383" width="6.375" style="7" customWidth="1"/>
    <col min="15384" max="15616" width="9" style="7"/>
    <col min="15617" max="15617" width="13" style="7" customWidth="1"/>
    <col min="15618" max="15618" width="8" style="7" customWidth="1"/>
    <col min="15619" max="15619" width="3.875" style="7" customWidth="1"/>
    <col min="15620" max="15620" width="4.375" style="7" customWidth="1"/>
    <col min="15621" max="15622" width="5.375" style="7" customWidth="1"/>
    <col min="15623" max="15623" width="5.75" style="7" customWidth="1"/>
    <col min="15624" max="15624" width="4.375" style="7" customWidth="1"/>
    <col min="15625" max="15626" width="5" style="7" customWidth="1"/>
    <col min="15627" max="15627" width="5.125" style="7" customWidth="1"/>
    <col min="15628" max="15628" width="4.375" style="7" customWidth="1"/>
    <col min="15629" max="15629" width="6.125" style="7" customWidth="1"/>
    <col min="15630" max="15630" width="6.25" style="7" customWidth="1"/>
    <col min="15631" max="15631" width="4.875" style="7" customWidth="1"/>
    <col min="15632" max="15632" width="4" style="7" customWidth="1"/>
    <col min="15633" max="15634" width="7.125" style="7" customWidth="1"/>
    <col min="15635" max="15635" width="7" style="7" customWidth="1"/>
    <col min="15636" max="15636" width="5.25" style="7" customWidth="1"/>
    <col min="15637" max="15637" width="6.375" style="7" customWidth="1"/>
    <col min="15638" max="15638" width="5.5" style="7" customWidth="1"/>
    <col min="15639" max="15639" width="6.375" style="7" customWidth="1"/>
    <col min="15640" max="15872" width="9" style="7"/>
    <col min="15873" max="15873" width="13" style="7" customWidth="1"/>
    <col min="15874" max="15874" width="8" style="7" customWidth="1"/>
    <col min="15875" max="15875" width="3.875" style="7" customWidth="1"/>
    <col min="15876" max="15876" width="4.375" style="7" customWidth="1"/>
    <col min="15877" max="15878" width="5.375" style="7" customWidth="1"/>
    <col min="15879" max="15879" width="5.75" style="7" customWidth="1"/>
    <col min="15880" max="15880" width="4.375" style="7" customWidth="1"/>
    <col min="15881" max="15882" width="5" style="7" customWidth="1"/>
    <col min="15883" max="15883" width="5.125" style="7" customWidth="1"/>
    <col min="15884" max="15884" width="4.375" style="7" customWidth="1"/>
    <col min="15885" max="15885" width="6.125" style="7" customWidth="1"/>
    <col min="15886" max="15886" width="6.25" style="7" customWidth="1"/>
    <col min="15887" max="15887" width="4.875" style="7" customWidth="1"/>
    <col min="15888" max="15888" width="4" style="7" customWidth="1"/>
    <col min="15889" max="15890" width="7.125" style="7" customWidth="1"/>
    <col min="15891" max="15891" width="7" style="7" customWidth="1"/>
    <col min="15892" max="15892" width="5.25" style="7" customWidth="1"/>
    <col min="15893" max="15893" width="6.375" style="7" customWidth="1"/>
    <col min="15894" max="15894" width="5.5" style="7" customWidth="1"/>
    <col min="15895" max="15895" width="6.375" style="7" customWidth="1"/>
    <col min="15896" max="16128" width="9" style="7"/>
    <col min="16129" max="16129" width="13" style="7" customWidth="1"/>
    <col min="16130" max="16130" width="8" style="7" customWidth="1"/>
    <col min="16131" max="16131" width="3.875" style="7" customWidth="1"/>
    <col min="16132" max="16132" width="4.375" style="7" customWidth="1"/>
    <col min="16133" max="16134" width="5.375" style="7" customWidth="1"/>
    <col min="16135" max="16135" width="5.75" style="7" customWidth="1"/>
    <col min="16136" max="16136" width="4.375" style="7" customWidth="1"/>
    <col min="16137" max="16138" width="5" style="7" customWidth="1"/>
    <col min="16139" max="16139" width="5.125" style="7" customWidth="1"/>
    <col min="16140" max="16140" width="4.375" style="7" customWidth="1"/>
    <col min="16141" max="16141" width="6.125" style="7" customWidth="1"/>
    <col min="16142" max="16142" width="6.25" style="7" customWidth="1"/>
    <col min="16143" max="16143" width="4.875" style="7" customWidth="1"/>
    <col min="16144" max="16144" width="4" style="7" customWidth="1"/>
    <col min="16145" max="16146" width="7.125" style="7" customWidth="1"/>
    <col min="16147" max="16147" width="7" style="7" customWidth="1"/>
    <col min="16148" max="16148" width="5.25" style="7" customWidth="1"/>
    <col min="16149" max="16149" width="6.375" style="7" customWidth="1"/>
    <col min="16150" max="16150" width="5.5" style="7" customWidth="1"/>
    <col min="16151" max="16151" width="6.375" style="7" customWidth="1"/>
    <col min="16152" max="16384" width="9" style="7"/>
  </cols>
  <sheetData>
    <row r="1" spans="1:256" ht="15.75">
      <c r="A1" s="206" t="s">
        <v>45</v>
      </c>
      <c r="B1" s="206"/>
      <c r="C1" s="3"/>
      <c r="D1" s="4"/>
      <c r="E1" s="4"/>
      <c r="F1" s="4"/>
      <c r="G1" s="4"/>
      <c r="H1" s="4"/>
      <c r="I1" s="5"/>
      <c r="J1" s="5"/>
      <c r="K1" s="5"/>
      <c r="L1" s="5"/>
      <c r="M1" s="4"/>
      <c r="N1" s="6"/>
      <c r="O1" s="6"/>
      <c r="P1" s="207"/>
      <c r="Q1" s="207"/>
      <c r="R1" s="207"/>
      <c r="S1" s="207"/>
      <c r="T1" s="207"/>
      <c r="U1" s="207"/>
      <c r="V1" s="207"/>
      <c r="W1" s="207"/>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c r="BH1" s="4"/>
      <c r="BI1" s="4"/>
      <c r="BJ1" s="4"/>
      <c r="BK1" s="4"/>
      <c r="BL1" s="4"/>
      <c r="BM1" s="4"/>
      <c r="BN1" s="4"/>
      <c r="BO1" s="4"/>
      <c r="BP1" s="4"/>
      <c r="BQ1" s="4"/>
      <c r="BR1" s="4"/>
      <c r="BS1" s="4"/>
      <c r="BT1" s="4"/>
      <c r="BU1" s="4"/>
      <c r="BV1" s="4"/>
      <c r="BW1" s="4"/>
      <c r="BX1" s="4"/>
      <c r="BY1" s="4"/>
      <c r="BZ1" s="4"/>
      <c r="CA1" s="4"/>
      <c r="CB1" s="4"/>
      <c r="CC1" s="4"/>
      <c r="CD1" s="4"/>
      <c r="CE1" s="4"/>
      <c r="CF1" s="4"/>
      <c r="CG1" s="4"/>
      <c r="CH1" s="4"/>
      <c r="CI1" s="4"/>
      <c r="CJ1" s="4"/>
      <c r="CK1" s="4"/>
      <c r="CL1" s="4"/>
      <c r="CM1" s="4"/>
      <c r="CN1" s="4"/>
      <c r="CO1" s="4"/>
      <c r="CP1" s="4"/>
      <c r="CQ1" s="4"/>
      <c r="CR1" s="4"/>
      <c r="CS1" s="4"/>
      <c r="CT1" s="4"/>
      <c r="CU1" s="4"/>
      <c r="CV1" s="4"/>
      <c r="CW1" s="4"/>
      <c r="CX1" s="4"/>
      <c r="CY1" s="4"/>
      <c r="CZ1" s="4"/>
      <c r="DA1" s="4"/>
      <c r="DB1" s="4"/>
      <c r="DC1" s="4"/>
      <c r="DD1" s="4"/>
      <c r="DE1" s="4"/>
      <c r="DF1" s="4"/>
      <c r="DG1" s="4"/>
      <c r="DH1" s="4"/>
      <c r="DI1" s="4"/>
      <c r="DJ1" s="4"/>
      <c r="DK1" s="4"/>
      <c r="DL1" s="4"/>
      <c r="DM1" s="4"/>
      <c r="DN1" s="4"/>
      <c r="DO1" s="4"/>
      <c r="DP1" s="4"/>
      <c r="DQ1" s="4"/>
      <c r="DR1" s="4"/>
      <c r="DS1" s="4"/>
      <c r="DT1" s="4"/>
      <c r="DU1" s="4"/>
      <c r="DV1" s="4"/>
      <c r="DW1" s="4"/>
      <c r="DX1" s="4"/>
      <c r="DY1" s="4"/>
      <c r="DZ1" s="4"/>
      <c r="EA1" s="4"/>
      <c r="EB1" s="4"/>
      <c r="EC1" s="4"/>
      <c r="ED1" s="4"/>
      <c r="EE1" s="4"/>
      <c r="EF1" s="4"/>
      <c r="EG1" s="4"/>
      <c r="EH1" s="4"/>
      <c r="EI1" s="4"/>
      <c r="EJ1" s="4"/>
      <c r="EK1" s="4"/>
      <c r="EL1" s="4"/>
      <c r="EM1" s="4"/>
      <c r="EN1" s="4"/>
      <c r="EO1" s="4"/>
      <c r="EP1" s="4"/>
      <c r="EQ1" s="4"/>
      <c r="ER1" s="4"/>
      <c r="ES1" s="4"/>
      <c r="ET1" s="4"/>
      <c r="EU1" s="4"/>
      <c r="EV1" s="4"/>
      <c r="EW1" s="4"/>
      <c r="EX1" s="4"/>
      <c r="EY1" s="4"/>
      <c r="EZ1" s="4"/>
      <c r="FA1" s="4"/>
      <c r="FB1" s="4"/>
      <c r="FC1" s="4"/>
      <c r="FD1" s="4"/>
      <c r="FE1" s="4"/>
      <c r="FF1" s="4"/>
      <c r="FG1" s="4"/>
      <c r="FH1" s="4"/>
      <c r="FI1" s="4"/>
      <c r="FJ1" s="4"/>
      <c r="FK1" s="4"/>
      <c r="FL1" s="4"/>
      <c r="FM1" s="4"/>
      <c r="FN1" s="4"/>
      <c r="FO1" s="4"/>
      <c r="FP1" s="4"/>
      <c r="FQ1" s="4"/>
      <c r="FR1" s="4"/>
      <c r="FS1" s="4"/>
      <c r="FT1" s="4"/>
      <c r="FU1" s="4"/>
      <c r="FV1" s="4"/>
      <c r="FW1" s="4"/>
      <c r="FX1" s="4"/>
      <c r="FY1" s="4"/>
      <c r="FZ1" s="4"/>
      <c r="GA1" s="4"/>
      <c r="GB1" s="4"/>
      <c r="GC1" s="4"/>
      <c r="GD1" s="4"/>
      <c r="GE1" s="4"/>
      <c r="GF1" s="4"/>
      <c r="GG1" s="4"/>
      <c r="GH1" s="4"/>
      <c r="GI1" s="4"/>
      <c r="GJ1" s="4"/>
      <c r="GK1" s="4"/>
      <c r="GL1" s="4"/>
      <c r="GM1" s="4"/>
      <c r="GN1" s="4"/>
      <c r="GO1" s="4"/>
      <c r="GP1" s="4"/>
      <c r="GQ1" s="4"/>
      <c r="GR1" s="4"/>
      <c r="GS1" s="4"/>
      <c r="GT1" s="4"/>
      <c r="GU1" s="4"/>
      <c r="GV1" s="4"/>
      <c r="GW1" s="4"/>
      <c r="GX1" s="4"/>
      <c r="GY1" s="4"/>
      <c r="GZ1" s="4"/>
      <c r="HA1" s="4"/>
      <c r="HB1" s="4"/>
      <c r="HC1" s="4"/>
      <c r="HD1" s="4"/>
      <c r="HE1" s="4"/>
      <c r="HF1" s="4"/>
      <c r="HG1" s="4"/>
      <c r="HH1" s="4"/>
      <c r="HI1" s="4"/>
      <c r="HJ1" s="4"/>
      <c r="HK1" s="4"/>
      <c r="HL1" s="4"/>
      <c r="HM1" s="4"/>
      <c r="HN1" s="4"/>
      <c r="HO1" s="4"/>
      <c r="HP1" s="4"/>
      <c r="HQ1" s="4"/>
      <c r="HR1" s="4"/>
      <c r="HS1" s="4"/>
      <c r="HT1" s="4"/>
      <c r="HU1" s="4"/>
      <c r="HV1" s="4"/>
      <c r="HW1" s="4"/>
      <c r="HX1" s="4"/>
      <c r="HY1" s="4"/>
      <c r="HZ1" s="4"/>
      <c r="IA1" s="4"/>
      <c r="IB1" s="4"/>
      <c r="IC1" s="4"/>
      <c r="ID1" s="4"/>
      <c r="IE1" s="4"/>
      <c r="IF1" s="4"/>
      <c r="IG1" s="4"/>
      <c r="IH1" s="4"/>
      <c r="II1" s="4"/>
      <c r="IJ1" s="4"/>
      <c r="IK1" s="4"/>
      <c r="IL1" s="4"/>
      <c r="IM1" s="4"/>
      <c r="IN1" s="4"/>
      <c r="IO1" s="4"/>
      <c r="IP1" s="4"/>
      <c r="IQ1" s="4"/>
      <c r="IR1" s="4"/>
      <c r="IS1" s="4"/>
      <c r="IT1" s="4"/>
      <c r="IU1" s="4"/>
      <c r="IV1" s="4"/>
    </row>
    <row r="2" spans="1:256" ht="15.75">
      <c r="A2" s="208" t="s">
        <v>46</v>
      </c>
      <c r="B2" s="206"/>
      <c r="C2" s="3"/>
      <c r="D2" s="4"/>
      <c r="E2" s="4"/>
      <c r="F2" s="8"/>
      <c r="G2" s="8"/>
      <c r="H2" s="8"/>
      <c r="I2" s="9"/>
      <c r="J2" s="9"/>
      <c r="K2" s="9"/>
      <c r="L2" s="9"/>
      <c r="M2" s="8"/>
      <c r="N2" s="10"/>
      <c r="O2" s="10"/>
      <c r="P2" s="207"/>
      <c r="Q2" s="207"/>
      <c r="R2" s="207"/>
      <c r="S2" s="207"/>
      <c r="T2" s="207"/>
      <c r="U2" s="207"/>
      <c r="V2" s="207"/>
      <c r="W2" s="207"/>
      <c r="X2" s="8"/>
      <c r="Y2" s="8"/>
      <c r="Z2" s="8"/>
      <c r="AA2" s="8"/>
      <c r="AB2" s="8"/>
      <c r="AC2" s="8"/>
      <c r="AD2" s="8"/>
      <c r="AE2" s="8"/>
      <c r="AF2" s="8"/>
      <c r="AG2" s="8"/>
      <c r="AH2" s="8"/>
      <c r="AI2" s="8"/>
      <c r="AJ2" s="8"/>
      <c r="AK2" s="8"/>
      <c r="AL2" s="8"/>
      <c r="AM2" s="8"/>
      <c r="AN2" s="8"/>
      <c r="AO2" s="8"/>
      <c r="AP2" s="8"/>
      <c r="AQ2" s="8"/>
      <c r="AR2" s="8"/>
      <c r="AS2" s="8"/>
      <c r="AT2" s="8"/>
      <c r="AU2" s="8"/>
      <c r="AV2" s="8"/>
      <c r="AW2" s="8"/>
      <c r="AX2" s="8"/>
      <c r="AY2" s="8"/>
      <c r="AZ2" s="8"/>
      <c r="BA2" s="8"/>
      <c r="BB2" s="8"/>
      <c r="BC2" s="8"/>
      <c r="BD2" s="8"/>
      <c r="BE2" s="8"/>
      <c r="BF2" s="8"/>
      <c r="BG2" s="8"/>
      <c r="BH2" s="8"/>
      <c r="BI2" s="8"/>
      <c r="BJ2" s="8"/>
      <c r="BK2" s="8"/>
      <c r="BL2" s="8"/>
      <c r="BM2" s="8"/>
      <c r="BN2" s="8"/>
      <c r="BO2" s="8"/>
      <c r="BP2" s="8"/>
      <c r="BQ2" s="8"/>
      <c r="BR2" s="8"/>
      <c r="BS2" s="8"/>
      <c r="BT2" s="8"/>
      <c r="BU2" s="8"/>
      <c r="BV2" s="8"/>
      <c r="BW2" s="8"/>
      <c r="BX2" s="8"/>
      <c r="BY2" s="8"/>
      <c r="BZ2" s="8"/>
      <c r="CA2" s="8"/>
      <c r="CB2" s="8"/>
      <c r="CC2" s="8"/>
      <c r="CD2" s="8"/>
      <c r="CE2" s="8"/>
      <c r="CF2" s="8"/>
      <c r="CG2" s="8"/>
      <c r="CH2" s="8"/>
      <c r="CI2" s="8"/>
      <c r="CJ2" s="8"/>
      <c r="CK2" s="8"/>
      <c r="CL2" s="8"/>
      <c r="CM2" s="8"/>
      <c r="CN2" s="8"/>
      <c r="CO2" s="8"/>
      <c r="CP2" s="8"/>
      <c r="CQ2" s="8"/>
      <c r="CR2" s="8"/>
      <c r="CS2" s="8"/>
      <c r="CT2" s="8"/>
      <c r="CU2" s="8"/>
      <c r="CV2" s="8"/>
      <c r="CW2" s="8"/>
      <c r="CX2" s="8"/>
      <c r="CY2" s="8"/>
      <c r="CZ2" s="8"/>
      <c r="DA2" s="8"/>
      <c r="DB2" s="8"/>
      <c r="DC2" s="8"/>
      <c r="DD2" s="8"/>
      <c r="DE2" s="8"/>
      <c r="DF2" s="8"/>
      <c r="DG2" s="8"/>
      <c r="DH2" s="8"/>
      <c r="DI2" s="8"/>
      <c r="DJ2" s="8"/>
      <c r="DK2" s="8"/>
      <c r="DL2" s="8"/>
      <c r="DM2" s="8"/>
      <c r="DN2" s="8"/>
      <c r="DO2" s="8"/>
      <c r="DP2" s="8"/>
      <c r="DQ2" s="8"/>
      <c r="DR2" s="8"/>
      <c r="DS2" s="8"/>
      <c r="DT2" s="8"/>
      <c r="DU2" s="8"/>
      <c r="DV2" s="8"/>
      <c r="DW2" s="8"/>
      <c r="DX2" s="8"/>
      <c r="DY2" s="8"/>
      <c r="DZ2" s="8"/>
      <c r="EA2" s="8"/>
      <c r="EB2" s="8"/>
      <c r="EC2" s="8"/>
      <c r="ED2" s="8"/>
      <c r="EE2" s="8"/>
      <c r="EF2" s="8"/>
      <c r="EG2" s="8"/>
      <c r="EH2" s="8"/>
      <c r="EI2" s="8"/>
      <c r="EJ2" s="8"/>
      <c r="EK2" s="8"/>
      <c r="EL2" s="8"/>
      <c r="EM2" s="8"/>
      <c r="EN2" s="8"/>
      <c r="EO2" s="8"/>
      <c r="EP2" s="8"/>
      <c r="EQ2" s="8"/>
      <c r="ER2" s="8"/>
      <c r="ES2" s="8"/>
      <c r="ET2" s="8"/>
      <c r="EU2" s="8"/>
      <c r="EV2" s="8"/>
      <c r="EW2" s="8"/>
      <c r="EX2" s="8"/>
      <c r="EY2" s="8"/>
      <c r="EZ2" s="8"/>
      <c r="FA2" s="8"/>
      <c r="FB2" s="8"/>
      <c r="FC2" s="8"/>
      <c r="FD2" s="8"/>
      <c r="FE2" s="8"/>
      <c r="FF2" s="8"/>
      <c r="FG2" s="8"/>
      <c r="FH2" s="8"/>
      <c r="FI2" s="8"/>
      <c r="FJ2" s="8"/>
      <c r="FK2" s="8"/>
      <c r="FL2" s="8"/>
      <c r="FM2" s="8"/>
      <c r="FN2" s="8"/>
      <c r="FO2" s="8"/>
      <c r="FP2" s="8"/>
      <c r="FQ2" s="8"/>
      <c r="FR2" s="8"/>
      <c r="FS2" s="8"/>
      <c r="FT2" s="8"/>
      <c r="FU2" s="8"/>
      <c r="FV2" s="8"/>
      <c r="FW2" s="8"/>
      <c r="FX2" s="8"/>
      <c r="FY2" s="8"/>
      <c r="FZ2" s="8"/>
      <c r="GA2" s="8"/>
      <c r="GB2" s="8"/>
      <c r="GC2" s="8"/>
      <c r="GD2" s="8"/>
      <c r="GE2" s="8"/>
      <c r="GF2" s="8"/>
      <c r="GG2" s="8"/>
      <c r="GH2" s="8"/>
      <c r="GI2" s="8"/>
      <c r="GJ2" s="8"/>
      <c r="GK2" s="8"/>
      <c r="GL2" s="8"/>
      <c r="GM2" s="8"/>
      <c r="GN2" s="8"/>
      <c r="GO2" s="8"/>
      <c r="GP2" s="8"/>
      <c r="GQ2" s="8"/>
      <c r="GR2" s="8"/>
      <c r="GS2" s="8"/>
      <c r="GT2" s="8"/>
      <c r="GU2" s="8"/>
      <c r="GV2" s="8"/>
      <c r="GW2" s="8"/>
      <c r="GX2" s="8"/>
      <c r="GY2" s="8"/>
      <c r="GZ2" s="8"/>
      <c r="HA2" s="8"/>
      <c r="HB2" s="8"/>
      <c r="HC2" s="8"/>
      <c r="HD2" s="8"/>
      <c r="HE2" s="8"/>
      <c r="HF2" s="8"/>
      <c r="HG2" s="8"/>
      <c r="HH2" s="8"/>
      <c r="HI2" s="8"/>
      <c r="HJ2" s="8"/>
      <c r="HK2" s="8"/>
      <c r="HL2" s="8"/>
      <c r="HM2" s="8"/>
      <c r="HN2" s="8"/>
      <c r="HO2" s="8"/>
      <c r="HP2" s="8"/>
      <c r="HQ2" s="8"/>
      <c r="HR2" s="8"/>
      <c r="HS2" s="8"/>
      <c r="HT2" s="8"/>
      <c r="HU2" s="8"/>
      <c r="HV2" s="8"/>
      <c r="HW2" s="8"/>
      <c r="HX2" s="8"/>
      <c r="HY2" s="8"/>
      <c r="HZ2" s="8"/>
      <c r="IA2" s="8"/>
      <c r="IB2" s="8"/>
      <c r="IC2" s="8"/>
      <c r="ID2" s="8"/>
      <c r="IE2" s="8"/>
      <c r="IF2" s="8"/>
      <c r="IG2" s="8"/>
      <c r="IH2" s="8"/>
      <c r="II2" s="8"/>
      <c r="IJ2" s="8"/>
      <c r="IK2" s="8"/>
      <c r="IL2" s="8"/>
      <c r="IM2" s="8"/>
      <c r="IN2" s="8"/>
      <c r="IO2" s="8"/>
      <c r="IP2" s="8"/>
      <c r="IQ2" s="8"/>
      <c r="IR2" s="8"/>
      <c r="IS2" s="8"/>
      <c r="IT2" s="8"/>
      <c r="IU2" s="8"/>
      <c r="IV2" s="8"/>
    </row>
    <row r="3" spans="1:256">
      <c r="A3" s="11"/>
      <c r="W3" s="13" t="s">
        <v>47</v>
      </c>
    </row>
    <row r="4" spans="1:256">
      <c r="A4" s="205" t="s">
        <v>48</v>
      </c>
      <c r="B4" s="205"/>
      <c r="C4" s="205"/>
      <c r="D4" s="205"/>
      <c r="E4" s="205"/>
      <c r="F4" s="205"/>
      <c r="G4" s="205"/>
      <c r="H4" s="205"/>
      <c r="I4" s="205"/>
      <c r="J4" s="205"/>
      <c r="K4" s="205"/>
      <c r="L4" s="205"/>
      <c r="M4" s="205"/>
      <c r="N4" s="205"/>
      <c r="O4" s="205"/>
      <c r="P4" s="205"/>
      <c r="Q4" s="205"/>
      <c r="R4" s="209"/>
      <c r="S4" s="209"/>
      <c r="T4" s="209"/>
      <c r="U4" s="209"/>
      <c r="V4" s="209"/>
      <c r="W4" s="209"/>
    </row>
    <row r="5" spans="1:256">
      <c r="A5" s="205"/>
      <c r="B5" s="205"/>
      <c r="C5" s="205"/>
      <c r="D5" s="205"/>
      <c r="E5" s="205"/>
      <c r="F5" s="205"/>
      <c r="G5" s="205"/>
      <c r="H5" s="205"/>
      <c r="I5" s="205"/>
      <c r="J5" s="205"/>
      <c r="K5" s="205"/>
      <c r="L5" s="205"/>
      <c r="M5" s="205"/>
      <c r="N5" s="205"/>
      <c r="O5" s="205"/>
      <c r="P5" s="205"/>
      <c r="Q5" s="205"/>
      <c r="R5" s="209"/>
      <c r="S5" s="209"/>
      <c r="T5" s="209"/>
      <c r="U5" s="209"/>
      <c r="V5" s="209"/>
      <c r="W5" s="209"/>
    </row>
    <row r="6" spans="1:256">
      <c r="A6" s="205"/>
      <c r="B6" s="205"/>
      <c r="C6" s="205"/>
      <c r="D6" s="205"/>
      <c r="E6" s="205"/>
      <c r="F6" s="205"/>
      <c r="G6" s="205"/>
      <c r="H6" s="205"/>
      <c r="I6" s="205"/>
      <c r="J6" s="205"/>
      <c r="K6" s="205"/>
      <c r="L6" s="205"/>
      <c r="M6" s="205"/>
      <c r="N6" s="205"/>
      <c r="O6" s="205"/>
      <c r="P6" s="205"/>
      <c r="Q6" s="205"/>
      <c r="R6" s="209"/>
      <c r="S6" s="209"/>
      <c r="T6" s="209"/>
      <c r="U6" s="209"/>
      <c r="V6" s="209"/>
      <c r="W6" s="209"/>
    </row>
    <row r="7" spans="1:256">
      <c r="A7" s="204" t="s">
        <v>470</v>
      </c>
      <c r="B7" s="205"/>
      <c r="C7" s="205"/>
      <c r="D7" s="205"/>
      <c r="E7" s="205"/>
      <c r="F7" s="205"/>
      <c r="G7" s="205"/>
      <c r="H7" s="205"/>
      <c r="I7" s="205"/>
      <c r="J7" s="205"/>
      <c r="K7" s="205"/>
      <c r="L7" s="205"/>
      <c r="M7" s="205"/>
      <c r="N7" s="205"/>
      <c r="O7" s="205"/>
      <c r="P7" s="205"/>
      <c r="Q7" s="205"/>
      <c r="R7" s="205"/>
      <c r="S7" s="205"/>
      <c r="T7" s="205"/>
      <c r="U7" s="205"/>
      <c r="V7" s="205"/>
      <c r="W7" s="205"/>
    </row>
    <row r="8" spans="1:256" ht="13.5">
      <c r="A8" s="14"/>
      <c r="B8" s="14"/>
      <c r="C8" s="14"/>
      <c r="D8" s="14"/>
      <c r="E8" s="14"/>
      <c r="F8" s="14"/>
      <c r="G8" s="14"/>
      <c r="H8" s="14"/>
      <c r="I8" s="14"/>
      <c r="J8" s="14"/>
      <c r="K8" s="14"/>
      <c r="L8" s="14"/>
      <c r="M8" s="14"/>
      <c r="N8" s="14"/>
      <c r="O8" s="14"/>
      <c r="P8" s="14"/>
      <c r="Q8" s="14"/>
      <c r="T8" s="202" t="s">
        <v>49</v>
      </c>
      <c r="U8" s="202"/>
      <c r="V8" s="202"/>
      <c r="W8" s="202"/>
    </row>
    <row r="9" spans="1:256" ht="39.75" customHeight="1">
      <c r="A9" s="203" t="s">
        <v>50</v>
      </c>
      <c r="B9" s="203"/>
      <c r="C9" s="203"/>
      <c r="D9" s="200" t="s">
        <v>51</v>
      </c>
      <c r="E9" s="200"/>
      <c r="F9" s="200"/>
      <c r="G9" s="200"/>
      <c r="H9" s="200" t="s">
        <v>52</v>
      </c>
      <c r="I9" s="200"/>
      <c r="J9" s="200"/>
      <c r="K9" s="200"/>
      <c r="L9" s="200" t="s">
        <v>53</v>
      </c>
      <c r="M9" s="200"/>
      <c r="N9" s="200"/>
      <c r="O9" s="200"/>
      <c r="P9" s="200" t="s">
        <v>54</v>
      </c>
      <c r="Q9" s="200"/>
      <c r="R9" s="200"/>
      <c r="S9" s="200"/>
      <c r="T9" s="200" t="s">
        <v>55</v>
      </c>
      <c r="U9" s="200"/>
      <c r="V9" s="200"/>
      <c r="W9" s="200"/>
    </row>
    <row r="10" spans="1:256" ht="45">
      <c r="A10" s="203"/>
      <c r="B10" s="203"/>
      <c r="C10" s="203"/>
      <c r="D10" s="44" t="s">
        <v>56</v>
      </c>
      <c r="E10" s="44" t="s">
        <v>57</v>
      </c>
      <c r="F10" s="44" t="s">
        <v>58</v>
      </c>
      <c r="G10" s="44" t="s">
        <v>59</v>
      </c>
      <c r="H10" s="44" t="s">
        <v>56</v>
      </c>
      <c r="I10" s="44" t="s">
        <v>57</v>
      </c>
      <c r="J10" s="44" t="s">
        <v>58</v>
      </c>
      <c r="K10" s="44" t="s">
        <v>59</v>
      </c>
      <c r="L10" s="44" t="s">
        <v>56</v>
      </c>
      <c r="M10" s="44" t="s">
        <v>57</v>
      </c>
      <c r="N10" s="44" t="s">
        <v>58</v>
      </c>
      <c r="O10" s="44" t="s">
        <v>59</v>
      </c>
      <c r="P10" s="44" t="s">
        <v>56</v>
      </c>
      <c r="Q10" s="44" t="s">
        <v>57</v>
      </c>
      <c r="R10" s="44" t="s">
        <v>58</v>
      </c>
      <c r="S10" s="44" t="s">
        <v>59</v>
      </c>
      <c r="T10" s="44" t="s">
        <v>56</v>
      </c>
      <c r="U10" s="44" t="s">
        <v>57</v>
      </c>
      <c r="V10" s="44" t="s">
        <v>58</v>
      </c>
      <c r="W10" s="44" t="s">
        <v>59</v>
      </c>
    </row>
    <row r="11" spans="1:256">
      <c r="A11" s="199" t="s">
        <v>60</v>
      </c>
      <c r="B11" s="199"/>
      <c r="C11" s="199"/>
      <c r="D11" s="45"/>
      <c r="E11" s="45"/>
      <c r="F11" s="45"/>
      <c r="G11" s="45"/>
      <c r="H11" s="45"/>
      <c r="I11" s="45"/>
      <c r="J11" s="45"/>
      <c r="K11" s="45"/>
      <c r="L11" s="46"/>
      <c r="M11" s="46"/>
      <c r="N11" s="46"/>
      <c r="O11" s="46"/>
      <c r="P11" s="46"/>
      <c r="Q11" s="122"/>
      <c r="R11" s="46"/>
      <c r="S11" s="46"/>
      <c r="T11" s="45"/>
      <c r="U11" s="45"/>
      <c r="V11" s="45"/>
      <c r="W11" s="45"/>
    </row>
    <row r="12" spans="1:256" ht="22.5">
      <c r="A12" s="197" t="s">
        <v>61</v>
      </c>
      <c r="B12" s="197"/>
      <c r="C12" s="44" t="s">
        <v>62</v>
      </c>
      <c r="D12" s="45"/>
      <c r="E12" s="45"/>
      <c r="F12" s="45"/>
      <c r="G12" s="45"/>
      <c r="H12" s="45"/>
      <c r="I12" s="45"/>
      <c r="J12" s="45"/>
      <c r="K12" s="45"/>
      <c r="L12" s="123"/>
      <c r="M12" s="123"/>
      <c r="N12" s="123"/>
      <c r="O12" s="123"/>
      <c r="P12" s="123">
        <f>COUNTIFS(Tinh!C7:C31,"PTV",Tinh!J7:J31,"")+COUNTIFS(Huyen!C8:C402,"PTV",Huyen!J8:J402,"")</f>
        <v>8</v>
      </c>
      <c r="Q12" s="123">
        <f>SUMIFS(Tinh!$F$7:$F$31,Tinh!$C$7:$C$31,"PTV",Tinh!$J$7:$J$31,"")+SUMIFS(Huyen!$F$8:$F$402,Huyen!$C$8:$C$402,"PTV",Huyen!$J$8:$J$402,"")</f>
        <v>514.149</v>
      </c>
      <c r="R12" s="123">
        <f>SUMIFS(Tinh!$G$7:$G$31,Tinh!$C$7:$C$31,"PTV",Tinh!$J$7:$J$31,"")+SUMIFS(Huyen!$G$8:$G$402,Huyen!$C$8:$C$402,"PTV",Huyen!$J$8:$J$402,"")</f>
        <v>514.149</v>
      </c>
      <c r="S12" s="123">
        <f t="shared" ref="S12:S19" si="0">+Q12-R12</f>
        <v>0</v>
      </c>
      <c r="T12" s="124">
        <f>+H12-L12+P12</f>
        <v>8</v>
      </c>
      <c r="U12" s="124">
        <f>+I12-M12+Q12</f>
        <v>514.149</v>
      </c>
      <c r="V12" s="124">
        <f>+J12-N12+R12</f>
        <v>514.149</v>
      </c>
      <c r="W12" s="124">
        <f>+K12-O12+S12</f>
        <v>0</v>
      </c>
      <c r="X12" s="18"/>
      <c r="Y12" s="18">
        <f>+COUNTIFS(Huyen!C8:C402,"TV",Huyen!J8:J402,"")</f>
        <v>204</v>
      </c>
      <c r="Z12" s="18"/>
      <c r="AA12" s="18"/>
      <c r="AB12" s="18"/>
      <c r="AC12" s="18"/>
      <c r="AD12" s="18"/>
      <c r="AE12" s="18"/>
      <c r="AF12" s="18"/>
      <c r="AG12" s="18"/>
      <c r="AH12" s="18"/>
      <c r="AI12" s="18"/>
      <c r="AJ12" s="18"/>
      <c r="AK12" s="18"/>
      <c r="AL12" s="18"/>
      <c r="AM12" s="18"/>
      <c r="AN12" s="18"/>
      <c r="AO12" s="18"/>
      <c r="AP12" s="18"/>
      <c r="AQ12" s="18"/>
      <c r="AR12" s="18"/>
      <c r="AS12" s="18"/>
      <c r="AT12" s="18"/>
      <c r="AU12" s="18"/>
      <c r="AV12" s="18"/>
      <c r="AW12" s="18"/>
      <c r="AX12" s="18"/>
      <c r="AY12" s="18"/>
      <c r="AZ12" s="18"/>
      <c r="BA12" s="18"/>
      <c r="BB12" s="18"/>
      <c r="BC12" s="18"/>
      <c r="BD12" s="18"/>
      <c r="BE12" s="18"/>
      <c r="BF12" s="18"/>
      <c r="BG12" s="18"/>
      <c r="BH12" s="18"/>
      <c r="BI12" s="18"/>
      <c r="BJ12" s="18"/>
      <c r="BK12" s="18"/>
      <c r="BL12" s="18"/>
      <c r="BM12" s="18"/>
      <c r="BN12" s="18"/>
      <c r="BO12" s="18"/>
      <c r="BP12" s="18"/>
      <c r="BQ12" s="18"/>
      <c r="BR12" s="18"/>
      <c r="BS12" s="18"/>
      <c r="BT12" s="18"/>
      <c r="BU12" s="18"/>
      <c r="BV12" s="18"/>
      <c r="BW12" s="18"/>
      <c r="BX12" s="18"/>
      <c r="BY12" s="18"/>
      <c r="BZ12" s="18"/>
      <c r="CA12" s="18"/>
      <c r="CB12" s="18"/>
      <c r="CC12" s="18"/>
      <c r="CD12" s="18"/>
      <c r="CE12" s="18"/>
      <c r="CF12" s="18"/>
      <c r="CG12" s="18"/>
      <c r="CH12" s="18"/>
      <c r="CI12" s="18"/>
      <c r="CJ12" s="18"/>
      <c r="CK12" s="18"/>
      <c r="CL12" s="18"/>
      <c r="CM12" s="18"/>
      <c r="CN12" s="18"/>
      <c r="CO12" s="18"/>
      <c r="CP12" s="18"/>
      <c r="CQ12" s="18"/>
      <c r="CR12" s="18"/>
      <c r="CS12" s="18"/>
      <c r="CT12" s="18"/>
      <c r="CU12" s="18"/>
      <c r="CV12" s="18"/>
      <c r="CW12" s="18"/>
      <c r="CX12" s="18"/>
      <c r="CY12" s="18"/>
      <c r="CZ12" s="18"/>
      <c r="DA12" s="18"/>
      <c r="DB12" s="18"/>
      <c r="DC12" s="18"/>
      <c r="DD12" s="18"/>
      <c r="DE12" s="18"/>
      <c r="DF12" s="18"/>
      <c r="DG12" s="18"/>
      <c r="DH12" s="18"/>
      <c r="DI12" s="18"/>
      <c r="DJ12" s="18"/>
      <c r="DK12" s="18"/>
      <c r="DL12" s="18"/>
      <c r="DM12" s="18"/>
      <c r="DN12" s="18"/>
      <c r="DO12" s="18"/>
      <c r="DP12" s="18"/>
      <c r="DQ12" s="18"/>
      <c r="DR12" s="18"/>
      <c r="DS12" s="18"/>
      <c r="DT12" s="18"/>
      <c r="DU12" s="18"/>
      <c r="DV12" s="18"/>
      <c r="DW12" s="18"/>
      <c r="DX12" s="18"/>
      <c r="DY12" s="18"/>
      <c r="DZ12" s="18"/>
      <c r="EA12" s="18"/>
      <c r="EB12" s="18"/>
      <c r="EC12" s="18"/>
      <c r="ED12" s="18"/>
      <c r="EE12" s="18"/>
      <c r="EF12" s="18"/>
      <c r="EG12" s="18"/>
      <c r="EH12" s="18"/>
      <c r="EI12" s="18"/>
      <c r="EJ12" s="18"/>
      <c r="EK12" s="18"/>
      <c r="EL12" s="18"/>
      <c r="EM12" s="18"/>
      <c r="EN12" s="18"/>
      <c r="EO12" s="18"/>
      <c r="EP12" s="18"/>
      <c r="EQ12" s="18"/>
      <c r="ER12" s="18"/>
      <c r="ES12" s="18"/>
      <c r="ET12" s="18"/>
      <c r="EU12" s="18"/>
      <c r="EV12" s="18"/>
      <c r="EW12" s="18"/>
      <c r="EX12" s="18"/>
      <c r="EY12" s="18"/>
      <c r="EZ12" s="18"/>
      <c r="FA12" s="18"/>
      <c r="FB12" s="18"/>
      <c r="FC12" s="18"/>
      <c r="FD12" s="18"/>
      <c r="FE12" s="18"/>
      <c r="FF12" s="18"/>
      <c r="FG12" s="18"/>
      <c r="FH12" s="18"/>
      <c r="FI12" s="18"/>
      <c r="FJ12" s="18"/>
      <c r="FK12" s="18"/>
      <c r="FL12" s="18"/>
      <c r="FM12" s="18"/>
      <c r="FN12" s="18"/>
      <c r="FO12" s="18"/>
      <c r="FP12" s="18"/>
      <c r="FQ12" s="18"/>
      <c r="FR12" s="18"/>
      <c r="FS12" s="18"/>
      <c r="FT12" s="18"/>
      <c r="FU12" s="18"/>
      <c r="FV12" s="18"/>
      <c r="FW12" s="18"/>
      <c r="FX12" s="18"/>
      <c r="FY12" s="18"/>
      <c r="FZ12" s="18"/>
      <c r="GA12" s="18"/>
      <c r="GB12" s="18"/>
      <c r="GC12" s="18"/>
      <c r="GD12" s="18"/>
      <c r="GE12" s="18"/>
      <c r="GF12" s="18"/>
      <c r="GG12" s="18"/>
      <c r="GH12" s="18"/>
      <c r="GI12" s="18"/>
      <c r="GJ12" s="18"/>
      <c r="GK12" s="18"/>
      <c r="GL12" s="18"/>
      <c r="GM12" s="18"/>
      <c r="GN12" s="18"/>
      <c r="GO12" s="18"/>
      <c r="GP12" s="18"/>
      <c r="GQ12" s="18"/>
      <c r="GR12" s="18"/>
      <c r="GS12" s="18"/>
      <c r="GT12" s="18"/>
      <c r="GU12" s="18"/>
      <c r="GV12" s="18"/>
      <c r="GW12" s="18"/>
      <c r="GX12" s="18"/>
      <c r="GY12" s="18"/>
      <c r="GZ12" s="18"/>
      <c r="HA12" s="18"/>
      <c r="HB12" s="18"/>
      <c r="HC12" s="18"/>
      <c r="HD12" s="18"/>
      <c r="HE12" s="18"/>
      <c r="HF12" s="18"/>
      <c r="HG12" s="18"/>
      <c r="HH12" s="18"/>
      <c r="HI12" s="18"/>
      <c r="HJ12" s="18"/>
      <c r="HK12" s="18"/>
      <c r="HL12" s="18"/>
      <c r="HM12" s="18"/>
      <c r="HN12" s="18"/>
      <c r="HO12" s="18"/>
      <c r="HP12" s="18"/>
      <c r="HQ12" s="18"/>
      <c r="HR12" s="18"/>
      <c r="HS12" s="18"/>
      <c r="HT12" s="18"/>
      <c r="HU12" s="18"/>
      <c r="HV12" s="18"/>
      <c r="HW12" s="18"/>
      <c r="HX12" s="18"/>
      <c r="HY12" s="18"/>
      <c r="HZ12" s="18"/>
      <c r="IA12" s="18"/>
      <c r="IB12" s="18"/>
      <c r="IC12" s="18"/>
      <c r="ID12" s="18"/>
      <c r="IE12" s="18"/>
      <c r="IF12" s="18"/>
      <c r="IG12" s="18"/>
      <c r="IH12" s="18"/>
      <c r="II12" s="18"/>
      <c r="IJ12" s="18"/>
      <c r="IK12" s="18"/>
      <c r="IL12" s="18"/>
      <c r="IM12" s="18"/>
      <c r="IN12" s="18"/>
      <c r="IO12" s="18"/>
      <c r="IP12" s="18"/>
      <c r="IQ12" s="18"/>
      <c r="IR12" s="18"/>
      <c r="IS12" s="18"/>
      <c r="IT12" s="18"/>
      <c r="IU12" s="18"/>
      <c r="IV12" s="18"/>
    </row>
    <row r="13" spans="1:256">
      <c r="A13" s="197"/>
      <c r="B13" s="197"/>
      <c r="C13" s="44" t="s">
        <v>63</v>
      </c>
      <c r="D13" s="45"/>
      <c r="E13" s="45"/>
      <c r="F13" s="45"/>
      <c r="G13" s="45"/>
      <c r="H13" s="45"/>
      <c r="I13" s="45"/>
      <c r="J13" s="45"/>
      <c r="K13" s="45"/>
      <c r="L13" s="122"/>
      <c r="M13" s="122"/>
      <c r="N13" s="122"/>
      <c r="O13" s="122"/>
      <c r="P13" s="122">
        <f>COUNTIFS(Tinh!C7:C31,"PTV",Tinh!J7:J31,"QM")+COUNTIFS(Huyen!C8:C402,"PTV",Huyen!J8:J402,"QM")</f>
        <v>0</v>
      </c>
      <c r="Q13" s="122">
        <f>SUMIFS(Tinh!$F$7:$F$31,Tinh!$C$7:$C$31,"PTV",Tinh!$J$7:$J$31,"QM")+SUMIFS(Huyen!$F$8:$F$402,Huyen!$C$8:$C$402,"PTV",Huyen!$J$8:$J$402,"QM")</f>
        <v>0</v>
      </c>
      <c r="R13" s="123">
        <f>SUMIFS(Tinh!$G$7:$G$31,Tinh!$C$7:$C$31,"PTV",Tinh!$J$7:$J$31,"QM")+SUMIFS(Huyen!$G$8:$G$402,Huyen!$C$8:$C$402,"PTV",Huyen!$J$8:$J$402,"QM")</f>
        <v>0</v>
      </c>
      <c r="S13" s="123">
        <f t="shared" si="0"/>
        <v>0</v>
      </c>
      <c r="T13" s="124">
        <f t="shared" ref="T13:T19" si="1">+H13-L13+P13</f>
        <v>0</v>
      </c>
      <c r="U13" s="124">
        <f t="shared" ref="U13:U19" si="2">+I13-M13+Q13</f>
        <v>0</v>
      </c>
      <c r="V13" s="124">
        <f t="shared" ref="V13:V19" si="3">+J13-N13+R13</f>
        <v>0</v>
      </c>
      <c r="W13" s="124">
        <f t="shared" ref="W13:W19" si="4">+K13-O13+S13</f>
        <v>0</v>
      </c>
      <c r="X13" s="18"/>
      <c r="Y13" s="18"/>
      <c r="Z13" s="18"/>
      <c r="AA13" s="18"/>
      <c r="AB13" s="18"/>
      <c r="AC13" s="18"/>
      <c r="AD13" s="18"/>
      <c r="AE13" s="18"/>
      <c r="AF13" s="18"/>
      <c r="AG13" s="18"/>
      <c r="AH13" s="18"/>
      <c r="AI13" s="18"/>
      <c r="AJ13" s="18"/>
      <c r="AK13" s="18"/>
      <c r="AL13" s="18"/>
      <c r="AM13" s="18"/>
      <c r="AN13" s="18"/>
      <c r="AO13" s="18"/>
      <c r="AP13" s="18"/>
      <c r="AQ13" s="18"/>
      <c r="AR13" s="18"/>
      <c r="AS13" s="18"/>
      <c r="AT13" s="18"/>
      <c r="AU13" s="18"/>
      <c r="AV13" s="18"/>
      <c r="AW13" s="18"/>
      <c r="AX13" s="18"/>
      <c r="AY13" s="18"/>
      <c r="AZ13" s="18"/>
      <c r="BA13" s="18"/>
      <c r="BB13" s="18"/>
      <c r="BC13" s="18"/>
      <c r="BD13" s="18"/>
      <c r="BE13" s="18"/>
      <c r="BF13" s="18"/>
      <c r="BG13" s="18"/>
      <c r="BH13" s="18"/>
      <c r="BI13" s="18"/>
      <c r="BJ13" s="18"/>
      <c r="BK13" s="18"/>
      <c r="BL13" s="18"/>
      <c r="BM13" s="18"/>
      <c r="BN13" s="18"/>
      <c r="BO13" s="18"/>
      <c r="BP13" s="18"/>
      <c r="BQ13" s="18"/>
      <c r="BR13" s="18"/>
      <c r="BS13" s="18"/>
      <c r="BT13" s="18"/>
      <c r="BU13" s="18"/>
      <c r="BV13" s="18"/>
      <c r="BW13" s="18"/>
      <c r="BX13" s="18"/>
      <c r="BY13" s="18"/>
      <c r="BZ13" s="18"/>
      <c r="CA13" s="18"/>
      <c r="CB13" s="18"/>
      <c r="CC13" s="18"/>
      <c r="CD13" s="18"/>
      <c r="CE13" s="18"/>
      <c r="CF13" s="18"/>
      <c r="CG13" s="18"/>
      <c r="CH13" s="18"/>
      <c r="CI13" s="18"/>
      <c r="CJ13" s="18"/>
      <c r="CK13" s="18"/>
      <c r="CL13" s="18"/>
      <c r="CM13" s="18"/>
      <c r="CN13" s="18"/>
      <c r="CO13" s="18"/>
      <c r="CP13" s="18"/>
      <c r="CQ13" s="18"/>
      <c r="CR13" s="18"/>
      <c r="CS13" s="18"/>
      <c r="CT13" s="18"/>
      <c r="CU13" s="18"/>
      <c r="CV13" s="18"/>
      <c r="CW13" s="18"/>
      <c r="CX13" s="18"/>
      <c r="CY13" s="18"/>
      <c r="CZ13" s="18"/>
      <c r="DA13" s="18"/>
      <c r="DB13" s="18"/>
      <c r="DC13" s="18"/>
      <c r="DD13" s="18"/>
      <c r="DE13" s="18"/>
      <c r="DF13" s="18"/>
      <c r="DG13" s="18"/>
      <c r="DH13" s="18"/>
      <c r="DI13" s="18"/>
      <c r="DJ13" s="18"/>
      <c r="DK13" s="18"/>
      <c r="DL13" s="18"/>
      <c r="DM13" s="18"/>
      <c r="DN13" s="18"/>
      <c r="DO13" s="18"/>
      <c r="DP13" s="18"/>
      <c r="DQ13" s="18"/>
      <c r="DR13" s="18"/>
      <c r="DS13" s="18"/>
      <c r="DT13" s="18"/>
      <c r="DU13" s="18"/>
      <c r="DV13" s="18"/>
      <c r="DW13" s="18"/>
      <c r="DX13" s="18"/>
      <c r="DY13" s="18"/>
      <c r="DZ13" s="18"/>
      <c r="EA13" s="18"/>
      <c r="EB13" s="18"/>
      <c r="EC13" s="18"/>
      <c r="ED13" s="18"/>
      <c r="EE13" s="18"/>
      <c r="EF13" s="18"/>
      <c r="EG13" s="18"/>
      <c r="EH13" s="18"/>
      <c r="EI13" s="18"/>
      <c r="EJ13" s="18"/>
      <c r="EK13" s="18"/>
      <c r="EL13" s="18"/>
      <c r="EM13" s="18"/>
      <c r="EN13" s="18"/>
      <c r="EO13" s="18"/>
      <c r="EP13" s="18"/>
      <c r="EQ13" s="18"/>
      <c r="ER13" s="18"/>
      <c r="ES13" s="18"/>
      <c r="ET13" s="18"/>
      <c r="EU13" s="18"/>
      <c r="EV13" s="18"/>
      <c r="EW13" s="18"/>
      <c r="EX13" s="18"/>
      <c r="EY13" s="18"/>
      <c r="EZ13" s="18"/>
      <c r="FA13" s="18"/>
      <c r="FB13" s="18"/>
      <c r="FC13" s="18"/>
      <c r="FD13" s="18"/>
      <c r="FE13" s="18"/>
      <c r="FF13" s="18"/>
      <c r="FG13" s="18"/>
      <c r="FH13" s="18"/>
      <c r="FI13" s="18"/>
      <c r="FJ13" s="18"/>
      <c r="FK13" s="18"/>
      <c r="FL13" s="18"/>
      <c r="FM13" s="18"/>
      <c r="FN13" s="18"/>
      <c r="FO13" s="18"/>
      <c r="FP13" s="18"/>
      <c r="FQ13" s="18"/>
      <c r="FR13" s="18"/>
      <c r="FS13" s="18"/>
      <c r="FT13" s="18"/>
      <c r="FU13" s="18"/>
      <c r="FV13" s="18"/>
      <c r="FW13" s="18"/>
      <c r="FX13" s="18"/>
      <c r="FY13" s="18"/>
      <c r="FZ13" s="18"/>
      <c r="GA13" s="18"/>
      <c r="GB13" s="18"/>
      <c r="GC13" s="18"/>
      <c r="GD13" s="18"/>
      <c r="GE13" s="18"/>
      <c r="GF13" s="18"/>
      <c r="GG13" s="18"/>
      <c r="GH13" s="18"/>
      <c r="GI13" s="18"/>
      <c r="GJ13" s="18"/>
      <c r="GK13" s="18"/>
      <c r="GL13" s="18"/>
      <c r="GM13" s="18"/>
      <c r="GN13" s="18"/>
      <c r="GO13" s="18"/>
      <c r="GP13" s="18"/>
      <c r="GQ13" s="18"/>
      <c r="GR13" s="18"/>
      <c r="GS13" s="18"/>
      <c r="GT13" s="18"/>
      <c r="GU13" s="18"/>
      <c r="GV13" s="18"/>
      <c r="GW13" s="18"/>
      <c r="GX13" s="18"/>
      <c r="GY13" s="18"/>
      <c r="GZ13" s="18"/>
      <c r="HA13" s="18"/>
      <c r="HB13" s="18"/>
      <c r="HC13" s="18"/>
      <c r="HD13" s="18"/>
      <c r="HE13" s="18"/>
      <c r="HF13" s="18"/>
      <c r="HG13" s="18"/>
      <c r="HH13" s="18"/>
      <c r="HI13" s="18"/>
      <c r="HJ13" s="18"/>
      <c r="HK13" s="18"/>
      <c r="HL13" s="18"/>
      <c r="HM13" s="18"/>
      <c r="HN13" s="18"/>
      <c r="HO13" s="18"/>
      <c r="HP13" s="18"/>
      <c r="HQ13" s="18"/>
      <c r="HR13" s="18"/>
      <c r="HS13" s="18"/>
      <c r="HT13" s="18"/>
      <c r="HU13" s="18"/>
      <c r="HV13" s="18"/>
      <c r="HW13" s="18"/>
      <c r="HX13" s="18"/>
      <c r="HY13" s="18"/>
      <c r="HZ13" s="18"/>
      <c r="IA13" s="18"/>
      <c r="IB13" s="18"/>
      <c r="IC13" s="18"/>
      <c r="ID13" s="18"/>
      <c r="IE13" s="18"/>
      <c r="IF13" s="18"/>
      <c r="IG13" s="18"/>
      <c r="IH13" s="18"/>
      <c r="II13" s="18"/>
      <c r="IJ13" s="18"/>
      <c r="IK13" s="18"/>
      <c r="IL13" s="18"/>
      <c r="IM13" s="18"/>
      <c r="IN13" s="18"/>
      <c r="IO13" s="18"/>
      <c r="IP13" s="18"/>
      <c r="IQ13" s="18"/>
      <c r="IR13" s="18"/>
      <c r="IS13" s="18"/>
      <c r="IT13" s="18"/>
      <c r="IU13" s="18"/>
      <c r="IV13" s="18"/>
    </row>
    <row r="14" spans="1:256" ht="22.5">
      <c r="A14" s="197" t="s">
        <v>64</v>
      </c>
      <c r="B14" s="197"/>
      <c r="C14" s="44" t="s">
        <v>62</v>
      </c>
      <c r="D14" s="45"/>
      <c r="E14" s="125"/>
      <c r="F14" s="125"/>
      <c r="G14" s="125"/>
      <c r="H14" s="125"/>
      <c r="I14" s="125"/>
      <c r="J14" s="125"/>
      <c r="K14" s="125"/>
      <c r="L14" s="123"/>
      <c r="M14" s="123"/>
      <c r="N14" s="123"/>
      <c r="O14" s="123"/>
      <c r="P14" s="123">
        <f>COUNTIFS(Tinh!C7:C31,"TV",Tinh!J7:J31,"")+COUNTIFS(Huyen!C7:C402,"TV",Huyen!J7:J402,"")</f>
        <v>212</v>
      </c>
      <c r="Q14" s="123">
        <f>SUMIFS(Tinh!$F$7:$F$31,Tinh!$C$7:$C$31,"TV",Tinh!$J$7:$J$31,"")+SUMIFS(Huyen!$F$8:$F$402,Huyen!$C$8:$C$402,"TV",Huyen!$J$8:$J$402,"")</f>
        <v>15386.343410000005</v>
      </c>
      <c r="R14" s="123">
        <f>SUMIFS(Tinh!$G$7:$G$31,Tinh!$C$7:$C$31,"TV",Tinh!$J$7:$J$31,"")+SUMIFS(Huyen!$G$8:$G$402,Huyen!$C$8:$C$402,"TV",Huyen!$J$8:$J$402,"")</f>
        <v>14843.879414000006</v>
      </c>
      <c r="S14" s="123">
        <f t="shared" si="0"/>
        <v>542.46399599999859</v>
      </c>
      <c r="T14" s="124">
        <f t="shared" si="1"/>
        <v>212</v>
      </c>
      <c r="U14" s="124">
        <f t="shared" si="2"/>
        <v>15386.343410000005</v>
      </c>
      <c r="V14" s="124">
        <f t="shared" si="3"/>
        <v>14843.879414000006</v>
      </c>
      <c r="W14" s="124">
        <f t="shared" si="4"/>
        <v>542.46399599999859</v>
      </c>
      <c r="X14" s="18">
        <f>+SUMIFS(Huyen!$F$8:$F$402,Huyen!$C$8:$C$402,"TV",Huyen!$J$8:$J$402,"")</f>
        <v>14671.900410000006</v>
      </c>
      <c r="Y14" s="104">
        <v>45799.877</v>
      </c>
      <c r="Z14" s="18"/>
      <c r="AA14" s="18"/>
      <c r="AB14" s="18"/>
      <c r="AC14" s="18"/>
      <c r="AD14" s="18"/>
      <c r="AE14" s="18"/>
      <c r="AF14" s="18"/>
      <c r="AG14" s="18"/>
      <c r="AH14" s="18"/>
      <c r="AI14" s="18"/>
      <c r="AJ14" s="18"/>
      <c r="AK14" s="18"/>
      <c r="AL14" s="18"/>
      <c r="AM14" s="18"/>
      <c r="AN14" s="18"/>
      <c r="AO14" s="18"/>
      <c r="AP14" s="18"/>
      <c r="AQ14" s="18"/>
      <c r="AR14" s="18"/>
      <c r="AS14" s="18"/>
      <c r="AT14" s="18"/>
      <c r="AU14" s="18"/>
      <c r="AV14" s="18"/>
      <c r="AW14" s="18"/>
      <c r="AX14" s="18"/>
      <c r="AY14" s="18"/>
      <c r="AZ14" s="18"/>
      <c r="BA14" s="18"/>
      <c r="BB14" s="18"/>
      <c r="BC14" s="18"/>
      <c r="BD14" s="18"/>
      <c r="BE14" s="18"/>
      <c r="BF14" s="18"/>
      <c r="BG14" s="18"/>
      <c r="BH14" s="18"/>
      <c r="BI14" s="18"/>
      <c r="BJ14" s="18"/>
      <c r="BK14" s="18"/>
      <c r="BL14" s="18"/>
      <c r="BM14" s="18"/>
      <c r="BN14" s="18"/>
      <c r="BO14" s="18"/>
      <c r="BP14" s="18"/>
      <c r="BQ14" s="18"/>
      <c r="BR14" s="18"/>
      <c r="BS14" s="18"/>
      <c r="BT14" s="18"/>
      <c r="BU14" s="18"/>
      <c r="BV14" s="18"/>
      <c r="BW14" s="18"/>
      <c r="BX14" s="18"/>
      <c r="BY14" s="18"/>
      <c r="BZ14" s="18"/>
      <c r="CA14" s="18"/>
      <c r="CB14" s="18"/>
      <c r="CC14" s="18"/>
      <c r="CD14" s="18"/>
      <c r="CE14" s="18"/>
      <c r="CF14" s="18"/>
      <c r="CG14" s="18"/>
      <c r="CH14" s="18"/>
      <c r="CI14" s="18"/>
      <c r="CJ14" s="18"/>
      <c r="CK14" s="18"/>
      <c r="CL14" s="18"/>
      <c r="CM14" s="18"/>
      <c r="CN14" s="18"/>
      <c r="CO14" s="18"/>
      <c r="CP14" s="18"/>
      <c r="CQ14" s="18"/>
      <c r="CR14" s="18"/>
      <c r="CS14" s="18"/>
      <c r="CT14" s="18"/>
      <c r="CU14" s="18"/>
      <c r="CV14" s="18"/>
      <c r="CW14" s="18"/>
      <c r="CX14" s="18"/>
      <c r="CY14" s="18"/>
      <c r="CZ14" s="18"/>
      <c r="DA14" s="18"/>
      <c r="DB14" s="18"/>
      <c r="DC14" s="18"/>
      <c r="DD14" s="18"/>
      <c r="DE14" s="18"/>
      <c r="DF14" s="18"/>
      <c r="DG14" s="18"/>
      <c r="DH14" s="18"/>
      <c r="DI14" s="18"/>
      <c r="DJ14" s="18"/>
      <c r="DK14" s="18"/>
      <c r="DL14" s="18"/>
      <c r="DM14" s="18"/>
      <c r="DN14" s="18"/>
      <c r="DO14" s="18"/>
      <c r="DP14" s="18"/>
      <c r="DQ14" s="18"/>
      <c r="DR14" s="18"/>
      <c r="DS14" s="18"/>
      <c r="DT14" s="18"/>
      <c r="DU14" s="18"/>
      <c r="DV14" s="18"/>
      <c r="DW14" s="18"/>
      <c r="DX14" s="18"/>
      <c r="DY14" s="18"/>
      <c r="DZ14" s="18"/>
      <c r="EA14" s="18"/>
      <c r="EB14" s="18"/>
      <c r="EC14" s="18"/>
      <c r="ED14" s="18"/>
      <c r="EE14" s="18"/>
      <c r="EF14" s="18"/>
      <c r="EG14" s="18"/>
      <c r="EH14" s="18"/>
      <c r="EI14" s="18"/>
      <c r="EJ14" s="18"/>
      <c r="EK14" s="18"/>
      <c r="EL14" s="18"/>
      <c r="EM14" s="18"/>
      <c r="EN14" s="18"/>
      <c r="EO14" s="18"/>
      <c r="EP14" s="18"/>
      <c r="EQ14" s="18"/>
      <c r="ER14" s="18"/>
      <c r="ES14" s="18"/>
      <c r="ET14" s="18"/>
      <c r="EU14" s="18"/>
      <c r="EV14" s="18"/>
      <c r="EW14" s="18"/>
      <c r="EX14" s="18"/>
      <c r="EY14" s="18"/>
      <c r="EZ14" s="18"/>
      <c r="FA14" s="18"/>
      <c r="FB14" s="18"/>
      <c r="FC14" s="18"/>
      <c r="FD14" s="18"/>
      <c r="FE14" s="18"/>
      <c r="FF14" s="18"/>
      <c r="FG14" s="18"/>
      <c r="FH14" s="18"/>
      <c r="FI14" s="18"/>
      <c r="FJ14" s="18"/>
      <c r="FK14" s="18"/>
      <c r="FL14" s="18"/>
      <c r="FM14" s="18"/>
      <c r="FN14" s="18"/>
      <c r="FO14" s="18"/>
      <c r="FP14" s="18"/>
      <c r="FQ14" s="18"/>
      <c r="FR14" s="18"/>
      <c r="FS14" s="18"/>
      <c r="FT14" s="18"/>
      <c r="FU14" s="18"/>
      <c r="FV14" s="18"/>
      <c r="FW14" s="18"/>
      <c r="FX14" s="18"/>
      <c r="FY14" s="18"/>
      <c r="FZ14" s="18"/>
      <c r="GA14" s="18"/>
      <c r="GB14" s="18"/>
      <c r="GC14" s="18"/>
      <c r="GD14" s="18"/>
      <c r="GE14" s="18"/>
      <c r="GF14" s="18"/>
      <c r="GG14" s="18"/>
      <c r="GH14" s="18"/>
      <c r="GI14" s="18"/>
      <c r="GJ14" s="18"/>
      <c r="GK14" s="18"/>
      <c r="GL14" s="18"/>
      <c r="GM14" s="18"/>
      <c r="GN14" s="18"/>
      <c r="GO14" s="18"/>
      <c r="GP14" s="18"/>
      <c r="GQ14" s="18"/>
      <c r="GR14" s="18"/>
      <c r="GS14" s="18"/>
      <c r="GT14" s="18"/>
      <c r="GU14" s="18"/>
      <c r="GV14" s="18"/>
      <c r="GW14" s="18"/>
      <c r="GX14" s="18"/>
      <c r="GY14" s="18"/>
      <c r="GZ14" s="18"/>
      <c r="HA14" s="18"/>
      <c r="HB14" s="18"/>
      <c r="HC14" s="18"/>
      <c r="HD14" s="18"/>
      <c r="HE14" s="18"/>
      <c r="HF14" s="18"/>
      <c r="HG14" s="18"/>
      <c r="HH14" s="18"/>
      <c r="HI14" s="18"/>
      <c r="HJ14" s="18"/>
      <c r="HK14" s="18"/>
      <c r="HL14" s="18"/>
      <c r="HM14" s="18"/>
      <c r="HN14" s="18"/>
      <c r="HO14" s="18"/>
      <c r="HP14" s="18"/>
      <c r="HQ14" s="18"/>
      <c r="HR14" s="18"/>
      <c r="HS14" s="18"/>
      <c r="HT14" s="18"/>
      <c r="HU14" s="18"/>
      <c r="HV14" s="18"/>
      <c r="HW14" s="18"/>
      <c r="HX14" s="18"/>
      <c r="HY14" s="18"/>
      <c r="HZ14" s="18"/>
      <c r="IA14" s="18"/>
      <c r="IB14" s="18"/>
      <c r="IC14" s="18"/>
      <c r="ID14" s="18"/>
      <c r="IE14" s="18"/>
      <c r="IF14" s="18"/>
      <c r="IG14" s="18"/>
      <c r="IH14" s="18"/>
      <c r="II14" s="18"/>
      <c r="IJ14" s="18"/>
      <c r="IK14" s="18"/>
      <c r="IL14" s="18"/>
      <c r="IM14" s="18"/>
      <c r="IN14" s="18"/>
      <c r="IO14" s="18"/>
      <c r="IP14" s="18"/>
      <c r="IQ14" s="18"/>
      <c r="IR14" s="18"/>
      <c r="IS14" s="18"/>
      <c r="IT14" s="18"/>
      <c r="IU14" s="18"/>
      <c r="IV14" s="18"/>
    </row>
    <row r="15" spans="1:256">
      <c r="A15" s="197"/>
      <c r="B15" s="197"/>
      <c r="C15" s="44" t="s">
        <v>63</v>
      </c>
      <c r="D15" s="45"/>
      <c r="E15" s="125"/>
      <c r="F15" s="125"/>
      <c r="G15" s="125"/>
      <c r="H15" s="125"/>
      <c r="I15" s="125"/>
      <c r="J15" s="125"/>
      <c r="K15" s="125"/>
      <c r="L15" s="123"/>
      <c r="M15" s="123"/>
      <c r="N15" s="123"/>
      <c r="O15" s="123"/>
      <c r="P15" s="123">
        <f>COUNTIFS(Tinh!C7:C31,"TV",Tinh!J7:J31,"QM")+COUNTIFS(Huyen!C8:C402,"TV",Huyen!J8:J402,"QM")</f>
        <v>1</v>
      </c>
      <c r="Q15" s="123">
        <f>SUMIFS(Tinh!$F$7:$F$31,Tinh!$C$7:$C$31,"TV",Tinh!$J$7:$J$31,"QM")+SUMIFS(Huyen!$F$8:$F$402,Huyen!$C$8:$C$402,"TV",Huyen!$J$8:$J$402,"QM")</f>
        <v>828.32</v>
      </c>
      <c r="R15" s="123">
        <f>SUMIFS(Tinh!$G$7:$G$31,Tinh!$C$7:$C$31,"TV",Tinh!$J$7:$J$31,"QM")+SUMIFS(Huyen!$G$8:$G$402,Huyen!$C$8:$C$402,"TV",Huyen!$J$8:$J$402,"QM")</f>
        <v>828.32</v>
      </c>
      <c r="S15" s="123">
        <f t="shared" si="0"/>
        <v>0</v>
      </c>
      <c r="T15" s="124">
        <f t="shared" si="1"/>
        <v>1</v>
      </c>
      <c r="U15" s="124">
        <f t="shared" si="2"/>
        <v>828.32</v>
      </c>
      <c r="V15" s="124">
        <f t="shared" si="3"/>
        <v>828.32</v>
      </c>
      <c r="W15" s="124">
        <f t="shared" si="4"/>
        <v>0</v>
      </c>
      <c r="X15" s="18"/>
      <c r="Y15" s="104">
        <v>2167.8789999999999</v>
      </c>
      <c r="Z15" s="18"/>
      <c r="AA15" s="18"/>
      <c r="AB15" s="18"/>
      <c r="AC15" s="18"/>
      <c r="AD15" s="18"/>
      <c r="AE15" s="18"/>
      <c r="AF15" s="18"/>
      <c r="AG15" s="18"/>
      <c r="AH15" s="18"/>
      <c r="AI15" s="18"/>
      <c r="AJ15" s="18"/>
      <c r="AK15" s="18"/>
      <c r="AL15" s="18"/>
      <c r="AM15" s="18"/>
      <c r="AN15" s="18"/>
      <c r="AO15" s="18"/>
      <c r="AP15" s="18"/>
      <c r="AQ15" s="18"/>
      <c r="AR15" s="18"/>
      <c r="AS15" s="18"/>
      <c r="AT15" s="18"/>
      <c r="AU15" s="18"/>
      <c r="AV15" s="18"/>
      <c r="AW15" s="18"/>
      <c r="AX15" s="18"/>
      <c r="AY15" s="18"/>
      <c r="AZ15" s="18"/>
      <c r="BA15" s="18"/>
      <c r="BB15" s="18"/>
      <c r="BC15" s="18"/>
      <c r="BD15" s="18"/>
      <c r="BE15" s="18"/>
      <c r="BF15" s="18"/>
      <c r="BG15" s="18"/>
      <c r="BH15" s="18"/>
      <c r="BI15" s="18"/>
      <c r="BJ15" s="18"/>
      <c r="BK15" s="18"/>
      <c r="BL15" s="18"/>
      <c r="BM15" s="18"/>
      <c r="BN15" s="18"/>
      <c r="BO15" s="18"/>
      <c r="BP15" s="18"/>
      <c r="BQ15" s="18"/>
      <c r="BR15" s="18"/>
      <c r="BS15" s="18"/>
      <c r="BT15" s="18"/>
      <c r="BU15" s="18"/>
      <c r="BV15" s="18"/>
      <c r="BW15" s="18"/>
      <c r="BX15" s="18"/>
      <c r="BY15" s="18"/>
      <c r="BZ15" s="18"/>
      <c r="CA15" s="18"/>
      <c r="CB15" s="18"/>
      <c r="CC15" s="18"/>
      <c r="CD15" s="18"/>
      <c r="CE15" s="18"/>
      <c r="CF15" s="18"/>
      <c r="CG15" s="18"/>
      <c r="CH15" s="18"/>
      <c r="CI15" s="18"/>
      <c r="CJ15" s="18"/>
      <c r="CK15" s="18"/>
      <c r="CL15" s="18"/>
      <c r="CM15" s="18"/>
      <c r="CN15" s="18"/>
      <c r="CO15" s="18"/>
      <c r="CP15" s="18"/>
      <c r="CQ15" s="18"/>
      <c r="CR15" s="18"/>
      <c r="CS15" s="18"/>
      <c r="CT15" s="18"/>
      <c r="CU15" s="18"/>
      <c r="CV15" s="18"/>
      <c r="CW15" s="18"/>
      <c r="CX15" s="18"/>
      <c r="CY15" s="18"/>
      <c r="CZ15" s="18"/>
      <c r="DA15" s="18"/>
      <c r="DB15" s="18"/>
      <c r="DC15" s="18"/>
      <c r="DD15" s="18"/>
      <c r="DE15" s="18"/>
      <c r="DF15" s="18"/>
      <c r="DG15" s="18"/>
      <c r="DH15" s="18"/>
      <c r="DI15" s="18"/>
      <c r="DJ15" s="18"/>
      <c r="DK15" s="18"/>
      <c r="DL15" s="18"/>
      <c r="DM15" s="18"/>
      <c r="DN15" s="18"/>
      <c r="DO15" s="18"/>
      <c r="DP15" s="18"/>
      <c r="DQ15" s="18"/>
      <c r="DR15" s="18"/>
      <c r="DS15" s="18"/>
      <c r="DT15" s="18"/>
      <c r="DU15" s="18"/>
      <c r="DV15" s="18"/>
      <c r="DW15" s="18"/>
      <c r="DX15" s="18"/>
      <c r="DY15" s="18"/>
      <c r="DZ15" s="18"/>
      <c r="EA15" s="18"/>
      <c r="EB15" s="18"/>
      <c r="EC15" s="18"/>
      <c r="ED15" s="18"/>
      <c r="EE15" s="18"/>
      <c r="EF15" s="18"/>
      <c r="EG15" s="18"/>
      <c r="EH15" s="18"/>
      <c r="EI15" s="18"/>
      <c r="EJ15" s="18"/>
      <c r="EK15" s="18"/>
      <c r="EL15" s="18"/>
      <c r="EM15" s="18"/>
      <c r="EN15" s="18"/>
      <c r="EO15" s="18"/>
      <c r="EP15" s="18"/>
      <c r="EQ15" s="18"/>
      <c r="ER15" s="18"/>
      <c r="ES15" s="18"/>
      <c r="ET15" s="18"/>
      <c r="EU15" s="18"/>
      <c r="EV15" s="18"/>
      <c r="EW15" s="18"/>
      <c r="EX15" s="18"/>
      <c r="EY15" s="18"/>
      <c r="EZ15" s="18"/>
      <c r="FA15" s="18"/>
      <c r="FB15" s="18"/>
      <c r="FC15" s="18"/>
      <c r="FD15" s="18"/>
      <c r="FE15" s="18"/>
      <c r="FF15" s="18"/>
      <c r="FG15" s="18"/>
      <c r="FH15" s="18"/>
      <c r="FI15" s="18"/>
      <c r="FJ15" s="18"/>
      <c r="FK15" s="18"/>
      <c r="FL15" s="18"/>
      <c r="FM15" s="18"/>
      <c r="FN15" s="18"/>
      <c r="FO15" s="18"/>
      <c r="FP15" s="18"/>
      <c r="FQ15" s="18"/>
      <c r="FR15" s="18"/>
      <c r="FS15" s="18"/>
      <c r="FT15" s="18"/>
      <c r="FU15" s="18"/>
      <c r="FV15" s="18"/>
      <c r="FW15" s="18"/>
      <c r="FX15" s="18"/>
      <c r="FY15" s="18"/>
      <c r="FZ15" s="18"/>
      <c r="GA15" s="18"/>
      <c r="GB15" s="18"/>
      <c r="GC15" s="18"/>
      <c r="GD15" s="18"/>
      <c r="GE15" s="18"/>
      <c r="GF15" s="18"/>
      <c r="GG15" s="18"/>
      <c r="GH15" s="18"/>
      <c r="GI15" s="18"/>
      <c r="GJ15" s="18"/>
      <c r="GK15" s="18"/>
      <c r="GL15" s="18"/>
      <c r="GM15" s="18"/>
      <c r="GN15" s="18"/>
      <c r="GO15" s="18"/>
      <c r="GP15" s="18"/>
      <c r="GQ15" s="18"/>
      <c r="GR15" s="18"/>
      <c r="GS15" s="18"/>
      <c r="GT15" s="18"/>
      <c r="GU15" s="18"/>
      <c r="GV15" s="18"/>
      <c r="GW15" s="18"/>
      <c r="GX15" s="18"/>
      <c r="GY15" s="18"/>
      <c r="GZ15" s="18"/>
      <c r="HA15" s="18"/>
      <c r="HB15" s="18"/>
      <c r="HC15" s="18"/>
      <c r="HD15" s="18"/>
      <c r="HE15" s="18"/>
      <c r="HF15" s="18"/>
      <c r="HG15" s="18"/>
      <c r="HH15" s="18"/>
      <c r="HI15" s="18"/>
      <c r="HJ15" s="18"/>
      <c r="HK15" s="18"/>
      <c r="HL15" s="18"/>
      <c r="HM15" s="18"/>
      <c r="HN15" s="18"/>
      <c r="HO15" s="18"/>
      <c r="HP15" s="18"/>
      <c r="HQ15" s="18"/>
      <c r="HR15" s="18"/>
      <c r="HS15" s="18"/>
      <c r="HT15" s="18"/>
      <c r="HU15" s="18"/>
      <c r="HV15" s="18"/>
      <c r="HW15" s="18"/>
      <c r="HX15" s="18"/>
      <c r="HY15" s="18"/>
      <c r="HZ15" s="18"/>
      <c r="IA15" s="18"/>
      <c r="IB15" s="18"/>
      <c r="IC15" s="18"/>
      <c r="ID15" s="18"/>
      <c r="IE15" s="18"/>
      <c r="IF15" s="18"/>
      <c r="IG15" s="18"/>
      <c r="IH15" s="18"/>
      <c r="II15" s="18"/>
      <c r="IJ15" s="18"/>
      <c r="IK15" s="18"/>
      <c r="IL15" s="18"/>
      <c r="IM15" s="18"/>
      <c r="IN15" s="18"/>
      <c r="IO15" s="18"/>
      <c r="IP15" s="18"/>
      <c r="IQ15" s="18"/>
      <c r="IR15" s="18"/>
      <c r="IS15" s="18"/>
      <c r="IT15" s="18"/>
      <c r="IU15" s="18"/>
      <c r="IV15" s="18"/>
    </row>
    <row r="16" spans="1:256" ht="22.5">
      <c r="A16" s="197" t="s">
        <v>65</v>
      </c>
      <c r="B16" s="197"/>
      <c r="C16" s="44" t="s">
        <v>62</v>
      </c>
      <c r="D16" s="45"/>
      <c r="E16" s="125"/>
      <c r="F16" s="125"/>
      <c r="G16" s="125"/>
      <c r="H16" s="125"/>
      <c r="I16" s="125"/>
      <c r="J16" s="125"/>
      <c r="K16" s="125"/>
      <c r="L16" s="123"/>
      <c r="M16" s="123"/>
      <c r="N16" s="123"/>
      <c r="O16" s="123"/>
      <c r="P16" s="123">
        <f>COUNTIFS(Tinh!C7:C31,"MSHH",Tinh!J7:J31,"")+COUNTIFS(Huyen!C8:C402,"MSHH",Huyen!J8:J402,"")</f>
        <v>0</v>
      </c>
      <c r="Q16" s="123">
        <f>SUMIFS(Tinh!$F$7:$F$31,Tinh!$C$7:$C$31,"MSHH",Tinh!$J$7:$J$31,"")+SUMIFS(Huyen!$F$8:$F$402,Huyen!$C$8:$C$402,"MSHH",Huyen!$J$8:$J$402,"")</f>
        <v>0</v>
      </c>
      <c r="R16" s="123">
        <f>SUMIFS(Tinh!$G$7:$G$31,Tinh!$C$7:$C$31,"MSHH",Tinh!$J$7:$J$31,"")+SUMIFS(Huyen!$G$8:$G$402,Huyen!$C$8:$C$402,"MSHH",Huyen!$J$8:$J$402,"")</f>
        <v>0</v>
      </c>
      <c r="S16" s="123">
        <f t="shared" si="0"/>
        <v>0</v>
      </c>
      <c r="T16" s="124">
        <f t="shared" si="1"/>
        <v>0</v>
      </c>
      <c r="U16" s="124">
        <f t="shared" si="2"/>
        <v>0</v>
      </c>
      <c r="V16" s="124">
        <f t="shared" si="3"/>
        <v>0</v>
      </c>
      <c r="W16" s="124">
        <f t="shared" si="4"/>
        <v>0</v>
      </c>
      <c r="X16" s="18"/>
      <c r="Y16" s="18">
        <f>SUM(Y14:Y15)</f>
        <v>47967.756000000001</v>
      </c>
      <c r="Z16" s="18"/>
      <c r="AA16" s="18"/>
      <c r="AB16" s="18"/>
      <c r="AC16" s="18"/>
      <c r="AD16" s="18"/>
      <c r="AE16" s="18"/>
      <c r="AF16" s="18"/>
      <c r="AG16" s="18"/>
      <c r="AH16" s="18"/>
      <c r="AI16" s="18"/>
      <c r="AJ16" s="18"/>
      <c r="AK16" s="18"/>
      <c r="AL16" s="18"/>
      <c r="AM16" s="18"/>
      <c r="AN16" s="18"/>
      <c r="AO16" s="18"/>
      <c r="AP16" s="18"/>
      <c r="AQ16" s="18"/>
      <c r="AR16" s="18"/>
      <c r="AS16" s="18"/>
      <c r="AT16" s="18"/>
      <c r="AU16" s="18"/>
      <c r="AV16" s="18"/>
      <c r="AW16" s="18"/>
      <c r="AX16" s="18"/>
      <c r="AY16" s="18"/>
      <c r="AZ16" s="18"/>
      <c r="BA16" s="18"/>
      <c r="BB16" s="18"/>
      <c r="BC16" s="18"/>
      <c r="BD16" s="18"/>
      <c r="BE16" s="18"/>
      <c r="BF16" s="18"/>
      <c r="BG16" s="18"/>
      <c r="BH16" s="18"/>
      <c r="BI16" s="18"/>
      <c r="BJ16" s="18"/>
      <c r="BK16" s="18"/>
      <c r="BL16" s="18"/>
      <c r="BM16" s="18"/>
      <c r="BN16" s="18"/>
      <c r="BO16" s="18"/>
      <c r="BP16" s="18"/>
      <c r="BQ16" s="18"/>
      <c r="BR16" s="18"/>
      <c r="BS16" s="18"/>
      <c r="BT16" s="18"/>
      <c r="BU16" s="18"/>
      <c r="BV16" s="18"/>
      <c r="BW16" s="18"/>
      <c r="BX16" s="18"/>
      <c r="BY16" s="18"/>
      <c r="BZ16" s="18"/>
      <c r="CA16" s="18"/>
      <c r="CB16" s="18"/>
      <c r="CC16" s="18"/>
      <c r="CD16" s="18"/>
      <c r="CE16" s="18"/>
      <c r="CF16" s="18"/>
      <c r="CG16" s="18"/>
      <c r="CH16" s="18"/>
      <c r="CI16" s="18"/>
      <c r="CJ16" s="18"/>
      <c r="CK16" s="18"/>
      <c r="CL16" s="18"/>
      <c r="CM16" s="18"/>
      <c r="CN16" s="18"/>
      <c r="CO16" s="18"/>
      <c r="CP16" s="18"/>
      <c r="CQ16" s="18"/>
      <c r="CR16" s="18"/>
      <c r="CS16" s="18"/>
      <c r="CT16" s="18"/>
      <c r="CU16" s="18"/>
      <c r="CV16" s="18"/>
      <c r="CW16" s="18"/>
      <c r="CX16" s="18"/>
      <c r="CY16" s="18"/>
      <c r="CZ16" s="18"/>
      <c r="DA16" s="18"/>
      <c r="DB16" s="18"/>
      <c r="DC16" s="18"/>
      <c r="DD16" s="18"/>
      <c r="DE16" s="18"/>
      <c r="DF16" s="18"/>
      <c r="DG16" s="18"/>
      <c r="DH16" s="18"/>
      <c r="DI16" s="18"/>
      <c r="DJ16" s="18"/>
      <c r="DK16" s="18"/>
      <c r="DL16" s="18"/>
      <c r="DM16" s="18"/>
      <c r="DN16" s="18"/>
      <c r="DO16" s="18"/>
      <c r="DP16" s="18"/>
      <c r="DQ16" s="18"/>
      <c r="DR16" s="18"/>
      <c r="DS16" s="18"/>
      <c r="DT16" s="18"/>
      <c r="DU16" s="18"/>
      <c r="DV16" s="18"/>
      <c r="DW16" s="18"/>
      <c r="DX16" s="18"/>
      <c r="DY16" s="18"/>
      <c r="DZ16" s="18"/>
      <c r="EA16" s="18"/>
      <c r="EB16" s="18"/>
      <c r="EC16" s="18"/>
      <c r="ED16" s="18"/>
      <c r="EE16" s="18"/>
      <c r="EF16" s="18"/>
      <c r="EG16" s="18"/>
      <c r="EH16" s="18"/>
      <c r="EI16" s="18"/>
      <c r="EJ16" s="18"/>
      <c r="EK16" s="18"/>
      <c r="EL16" s="18"/>
      <c r="EM16" s="18"/>
      <c r="EN16" s="18"/>
      <c r="EO16" s="18"/>
      <c r="EP16" s="18"/>
      <c r="EQ16" s="18"/>
      <c r="ER16" s="18"/>
      <c r="ES16" s="18"/>
      <c r="ET16" s="18"/>
      <c r="EU16" s="18"/>
      <c r="EV16" s="18"/>
      <c r="EW16" s="18"/>
      <c r="EX16" s="18"/>
      <c r="EY16" s="18"/>
      <c r="EZ16" s="18"/>
      <c r="FA16" s="18"/>
      <c r="FB16" s="18"/>
      <c r="FC16" s="18"/>
      <c r="FD16" s="18"/>
      <c r="FE16" s="18"/>
      <c r="FF16" s="18"/>
      <c r="FG16" s="18"/>
      <c r="FH16" s="18"/>
      <c r="FI16" s="18"/>
      <c r="FJ16" s="18"/>
      <c r="FK16" s="18"/>
      <c r="FL16" s="18"/>
      <c r="FM16" s="18"/>
      <c r="FN16" s="18"/>
      <c r="FO16" s="18"/>
      <c r="FP16" s="18"/>
      <c r="FQ16" s="18"/>
      <c r="FR16" s="18"/>
      <c r="FS16" s="18"/>
      <c r="FT16" s="18"/>
      <c r="FU16" s="18"/>
      <c r="FV16" s="18"/>
      <c r="FW16" s="18"/>
      <c r="FX16" s="18"/>
      <c r="FY16" s="18"/>
      <c r="FZ16" s="18"/>
      <c r="GA16" s="18"/>
      <c r="GB16" s="18"/>
      <c r="GC16" s="18"/>
      <c r="GD16" s="18"/>
      <c r="GE16" s="18"/>
      <c r="GF16" s="18"/>
      <c r="GG16" s="18"/>
      <c r="GH16" s="18"/>
      <c r="GI16" s="18"/>
      <c r="GJ16" s="18"/>
      <c r="GK16" s="18"/>
      <c r="GL16" s="18"/>
      <c r="GM16" s="18"/>
      <c r="GN16" s="18"/>
      <c r="GO16" s="18"/>
      <c r="GP16" s="18"/>
      <c r="GQ16" s="18"/>
      <c r="GR16" s="18"/>
      <c r="GS16" s="18"/>
      <c r="GT16" s="18"/>
      <c r="GU16" s="18"/>
      <c r="GV16" s="18"/>
      <c r="GW16" s="18"/>
      <c r="GX16" s="18"/>
      <c r="GY16" s="18"/>
      <c r="GZ16" s="18"/>
      <c r="HA16" s="18"/>
      <c r="HB16" s="18"/>
      <c r="HC16" s="18"/>
      <c r="HD16" s="18"/>
      <c r="HE16" s="18"/>
      <c r="HF16" s="18"/>
      <c r="HG16" s="18"/>
      <c r="HH16" s="18"/>
      <c r="HI16" s="18"/>
      <c r="HJ16" s="18"/>
      <c r="HK16" s="18"/>
      <c r="HL16" s="18"/>
      <c r="HM16" s="18"/>
      <c r="HN16" s="18"/>
      <c r="HO16" s="18"/>
      <c r="HP16" s="18"/>
      <c r="HQ16" s="18"/>
      <c r="HR16" s="18"/>
      <c r="HS16" s="18"/>
      <c r="HT16" s="18"/>
      <c r="HU16" s="18"/>
      <c r="HV16" s="18"/>
      <c r="HW16" s="18"/>
      <c r="HX16" s="18"/>
      <c r="HY16" s="18"/>
      <c r="HZ16" s="18"/>
      <c r="IA16" s="18"/>
      <c r="IB16" s="18"/>
      <c r="IC16" s="18"/>
      <c r="ID16" s="18"/>
      <c r="IE16" s="18"/>
      <c r="IF16" s="18"/>
      <c r="IG16" s="18"/>
      <c r="IH16" s="18"/>
      <c r="II16" s="18"/>
      <c r="IJ16" s="18"/>
      <c r="IK16" s="18"/>
      <c r="IL16" s="18"/>
      <c r="IM16" s="18"/>
      <c r="IN16" s="18"/>
      <c r="IO16" s="18"/>
      <c r="IP16" s="18"/>
      <c r="IQ16" s="18"/>
      <c r="IR16" s="18"/>
      <c r="IS16" s="18"/>
      <c r="IT16" s="18"/>
      <c r="IU16" s="18"/>
      <c r="IV16" s="18"/>
    </row>
    <row r="17" spans="1:256">
      <c r="A17" s="197"/>
      <c r="B17" s="197"/>
      <c r="C17" s="44" t="s">
        <v>63</v>
      </c>
      <c r="D17" s="45"/>
      <c r="E17" s="125"/>
      <c r="F17" s="125"/>
      <c r="G17" s="125"/>
      <c r="H17" s="125"/>
      <c r="I17" s="125"/>
      <c r="J17" s="125"/>
      <c r="K17" s="125"/>
      <c r="L17" s="122"/>
      <c r="M17" s="122"/>
      <c r="N17" s="122"/>
      <c r="O17" s="122"/>
      <c r="P17" s="122">
        <f>COUNTIFS(Tinh!C7:C31,"MSHH",Tinh!J7:J31,"QM")+COUNTIFS(Huyen!C8:C402,"MSHH",Huyen!J8:J402,"QM")</f>
        <v>0</v>
      </c>
      <c r="Q17" s="123">
        <f>SUMIFS(Tinh!$F$7:$F$31,Tinh!$C$7:$C$31,"PTV",Tinh!$J$7:$J$31,"QM")+SUMIFS(Huyen!$F$8:$F$402,Huyen!$C$8:$C$402,"PTV",Huyen!$J$8:$J$402,"QM")</f>
        <v>0</v>
      </c>
      <c r="R17" s="122">
        <f>SUMIFS(Tinh!$G$7:$G$31,Tinh!$C$7:$C$31,"PTV",Tinh!$J$7:$J$31,"QM")+SUMIFS(Huyen!$G$8:$G$402,Huyen!$C$8:$C$402,"PTV",Huyen!$J$8:$J$402,"QM")</f>
        <v>0</v>
      </c>
      <c r="S17" s="123">
        <f t="shared" si="0"/>
        <v>0</v>
      </c>
      <c r="T17" s="124">
        <f t="shared" si="1"/>
        <v>0</v>
      </c>
      <c r="U17" s="124">
        <f t="shared" si="2"/>
        <v>0</v>
      </c>
      <c r="V17" s="124">
        <f t="shared" si="3"/>
        <v>0</v>
      </c>
      <c r="W17" s="124">
        <f t="shared" si="4"/>
        <v>0</v>
      </c>
      <c r="X17" s="18"/>
      <c r="Y17" s="104">
        <v>281.83013978494387</v>
      </c>
      <c r="Z17" s="18"/>
      <c r="AA17" s="18"/>
      <c r="AB17" s="18"/>
      <c r="AC17" s="18"/>
      <c r="AD17" s="18"/>
      <c r="AE17" s="18"/>
      <c r="AF17" s="18"/>
      <c r="AG17" s="18"/>
      <c r="AH17" s="18"/>
      <c r="AI17" s="18"/>
      <c r="AJ17" s="18"/>
      <c r="AK17" s="18"/>
      <c r="AL17" s="18"/>
      <c r="AM17" s="18"/>
      <c r="AN17" s="18"/>
      <c r="AO17" s="18"/>
      <c r="AP17" s="18"/>
      <c r="AQ17" s="18"/>
      <c r="AR17" s="18"/>
      <c r="AS17" s="18"/>
      <c r="AT17" s="18"/>
      <c r="AU17" s="18"/>
      <c r="AV17" s="18"/>
      <c r="AW17" s="18"/>
      <c r="AX17" s="18"/>
      <c r="AY17" s="18"/>
      <c r="AZ17" s="18"/>
      <c r="BA17" s="18"/>
      <c r="BB17" s="18"/>
      <c r="BC17" s="18"/>
      <c r="BD17" s="18"/>
      <c r="BE17" s="18"/>
      <c r="BF17" s="18"/>
      <c r="BG17" s="18"/>
      <c r="BH17" s="18"/>
      <c r="BI17" s="18"/>
      <c r="BJ17" s="18"/>
      <c r="BK17" s="18"/>
      <c r="BL17" s="18"/>
      <c r="BM17" s="18"/>
      <c r="BN17" s="18"/>
      <c r="BO17" s="18"/>
      <c r="BP17" s="18"/>
      <c r="BQ17" s="18"/>
      <c r="BR17" s="18"/>
      <c r="BS17" s="18"/>
      <c r="BT17" s="18"/>
      <c r="BU17" s="18"/>
      <c r="BV17" s="18"/>
      <c r="BW17" s="18"/>
      <c r="BX17" s="18"/>
      <c r="BY17" s="18"/>
      <c r="BZ17" s="18"/>
      <c r="CA17" s="18"/>
      <c r="CB17" s="18"/>
      <c r="CC17" s="18"/>
      <c r="CD17" s="18"/>
      <c r="CE17" s="18"/>
      <c r="CF17" s="18"/>
      <c r="CG17" s="18"/>
      <c r="CH17" s="18"/>
      <c r="CI17" s="18"/>
      <c r="CJ17" s="18"/>
      <c r="CK17" s="18"/>
      <c r="CL17" s="18"/>
      <c r="CM17" s="18"/>
      <c r="CN17" s="18"/>
      <c r="CO17" s="18"/>
      <c r="CP17" s="18"/>
      <c r="CQ17" s="18"/>
      <c r="CR17" s="18"/>
      <c r="CS17" s="18"/>
      <c r="CT17" s="18"/>
      <c r="CU17" s="18"/>
      <c r="CV17" s="18"/>
      <c r="CW17" s="18"/>
      <c r="CX17" s="18"/>
      <c r="CY17" s="18"/>
      <c r="CZ17" s="18"/>
      <c r="DA17" s="18"/>
      <c r="DB17" s="18"/>
      <c r="DC17" s="18"/>
      <c r="DD17" s="18"/>
      <c r="DE17" s="18"/>
      <c r="DF17" s="18"/>
      <c r="DG17" s="18"/>
      <c r="DH17" s="18"/>
      <c r="DI17" s="18"/>
      <c r="DJ17" s="18"/>
      <c r="DK17" s="18"/>
      <c r="DL17" s="18"/>
      <c r="DM17" s="18"/>
      <c r="DN17" s="18"/>
      <c r="DO17" s="18"/>
      <c r="DP17" s="18"/>
      <c r="DQ17" s="18"/>
      <c r="DR17" s="18"/>
      <c r="DS17" s="18"/>
      <c r="DT17" s="18"/>
      <c r="DU17" s="18"/>
      <c r="DV17" s="18"/>
      <c r="DW17" s="18"/>
      <c r="DX17" s="18"/>
      <c r="DY17" s="18"/>
      <c r="DZ17" s="18"/>
      <c r="EA17" s="18"/>
      <c r="EB17" s="18"/>
      <c r="EC17" s="18"/>
      <c r="ED17" s="18"/>
      <c r="EE17" s="18"/>
      <c r="EF17" s="18"/>
      <c r="EG17" s="18"/>
      <c r="EH17" s="18"/>
      <c r="EI17" s="18"/>
      <c r="EJ17" s="18"/>
      <c r="EK17" s="18"/>
      <c r="EL17" s="18"/>
      <c r="EM17" s="18"/>
      <c r="EN17" s="18"/>
      <c r="EO17" s="18"/>
      <c r="EP17" s="18"/>
      <c r="EQ17" s="18"/>
      <c r="ER17" s="18"/>
      <c r="ES17" s="18"/>
      <c r="ET17" s="18"/>
      <c r="EU17" s="18"/>
      <c r="EV17" s="18"/>
      <c r="EW17" s="18"/>
      <c r="EX17" s="18"/>
      <c r="EY17" s="18"/>
      <c r="EZ17" s="18"/>
      <c r="FA17" s="18"/>
      <c r="FB17" s="18"/>
      <c r="FC17" s="18"/>
      <c r="FD17" s="18"/>
      <c r="FE17" s="18"/>
      <c r="FF17" s="18"/>
      <c r="FG17" s="18"/>
      <c r="FH17" s="18"/>
      <c r="FI17" s="18"/>
      <c r="FJ17" s="18"/>
      <c r="FK17" s="18"/>
      <c r="FL17" s="18"/>
      <c r="FM17" s="18"/>
      <c r="FN17" s="18"/>
      <c r="FO17" s="18"/>
      <c r="FP17" s="18"/>
      <c r="FQ17" s="18"/>
      <c r="FR17" s="18"/>
      <c r="FS17" s="18"/>
      <c r="FT17" s="18"/>
      <c r="FU17" s="18"/>
      <c r="FV17" s="18"/>
      <c r="FW17" s="18"/>
      <c r="FX17" s="18"/>
      <c r="FY17" s="18"/>
      <c r="FZ17" s="18"/>
      <c r="GA17" s="18"/>
      <c r="GB17" s="18"/>
      <c r="GC17" s="18"/>
      <c r="GD17" s="18"/>
      <c r="GE17" s="18"/>
      <c r="GF17" s="18"/>
      <c r="GG17" s="18"/>
      <c r="GH17" s="18"/>
      <c r="GI17" s="18"/>
      <c r="GJ17" s="18"/>
      <c r="GK17" s="18"/>
      <c r="GL17" s="18"/>
      <c r="GM17" s="18"/>
      <c r="GN17" s="18"/>
      <c r="GO17" s="18"/>
      <c r="GP17" s="18"/>
      <c r="GQ17" s="18"/>
      <c r="GR17" s="18"/>
      <c r="GS17" s="18"/>
      <c r="GT17" s="18"/>
      <c r="GU17" s="18"/>
      <c r="GV17" s="18"/>
      <c r="GW17" s="18"/>
      <c r="GX17" s="18"/>
      <c r="GY17" s="18"/>
      <c r="GZ17" s="18"/>
      <c r="HA17" s="18"/>
      <c r="HB17" s="18"/>
      <c r="HC17" s="18"/>
      <c r="HD17" s="18"/>
      <c r="HE17" s="18"/>
      <c r="HF17" s="18"/>
      <c r="HG17" s="18"/>
      <c r="HH17" s="18"/>
      <c r="HI17" s="18"/>
      <c r="HJ17" s="18"/>
      <c r="HK17" s="18"/>
      <c r="HL17" s="18"/>
      <c r="HM17" s="18"/>
      <c r="HN17" s="18"/>
      <c r="HO17" s="18"/>
      <c r="HP17" s="18"/>
      <c r="HQ17" s="18"/>
      <c r="HR17" s="18"/>
      <c r="HS17" s="18"/>
      <c r="HT17" s="18"/>
      <c r="HU17" s="18"/>
      <c r="HV17" s="18"/>
      <c r="HW17" s="18"/>
      <c r="HX17" s="18"/>
      <c r="HY17" s="18"/>
      <c r="HZ17" s="18"/>
      <c r="IA17" s="18"/>
      <c r="IB17" s="18"/>
      <c r="IC17" s="18"/>
      <c r="ID17" s="18"/>
      <c r="IE17" s="18"/>
      <c r="IF17" s="18"/>
      <c r="IG17" s="18"/>
      <c r="IH17" s="18"/>
      <c r="II17" s="18"/>
      <c r="IJ17" s="18"/>
      <c r="IK17" s="18"/>
      <c r="IL17" s="18"/>
      <c r="IM17" s="18"/>
      <c r="IN17" s="18"/>
      <c r="IO17" s="18"/>
      <c r="IP17" s="18"/>
      <c r="IQ17" s="18"/>
      <c r="IR17" s="18"/>
      <c r="IS17" s="18"/>
      <c r="IT17" s="18"/>
      <c r="IU17" s="18"/>
      <c r="IV17" s="18"/>
    </row>
    <row r="18" spans="1:256" ht="22.5">
      <c r="A18" s="197" t="s">
        <v>66</v>
      </c>
      <c r="B18" s="197"/>
      <c r="C18" s="44" t="s">
        <v>62</v>
      </c>
      <c r="D18" s="45"/>
      <c r="E18" s="125"/>
      <c r="F18" s="125"/>
      <c r="G18" s="125"/>
      <c r="H18" s="125"/>
      <c r="I18" s="125"/>
      <c r="J18" s="125"/>
      <c r="K18" s="125"/>
      <c r="L18" s="123"/>
      <c r="M18" s="123"/>
      <c r="N18" s="123"/>
      <c r="O18" s="123"/>
      <c r="P18" s="123">
        <f>COUNTIFS(Tinh!C7:C31,"XL",Tinh!J7:J31,"")+COUNTIFS(Huyen!C8:C402,"XL",Huyen!J8:J402,"")</f>
        <v>46</v>
      </c>
      <c r="Q18" s="123">
        <f>SUMIFS(Tinh!$F$7:$F$31,Tinh!$C$7:$C$31,"XL",Tinh!$J$7:$J$31,"")+SUMIFS(Huyen!$F$8:$F$402,Huyen!$C$8:$C$402,"XL",Huyen!$J$8:$J$402,"")</f>
        <v>64416.010408000002</v>
      </c>
      <c r="R18" s="123">
        <f>SUMIFS(Tinh!$G$7:$G$31,Tinh!$C$7:$C$31,"XL",Tinh!$J$7:$J$31,"")+SUMIFS(Huyen!$G$8:$G$402,Huyen!$C$8:$C$402,"XL",Huyen!$J$8:$J$402,"")</f>
        <v>64148.285999999993</v>
      </c>
      <c r="S18" s="123">
        <f t="shared" si="0"/>
        <v>267.72440800000913</v>
      </c>
      <c r="T18" s="124">
        <f t="shared" si="1"/>
        <v>46</v>
      </c>
      <c r="U18" s="124">
        <f t="shared" si="2"/>
        <v>64416.010408000002</v>
      </c>
      <c r="V18" s="124">
        <f t="shared" si="3"/>
        <v>64148.285999999993</v>
      </c>
      <c r="W18" s="124">
        <f t="shared" si="4"/>
        <v>267.72440800000913</v>
      </c>
      <c r="X18" s="18"/>
      <c r="Y18" s="18"/>
      <c r="Z18" s="18"/>
      <c r="AA18" s="18"/>
      <c r="AB18" s="18"/>
      <c r="AC18" s="18"/>
      <c r="AD18" s="18"/>
      <c r="AE18" s="18"/>
      <c r="AF18" s="18"/>
      <c r="AG18" s="18"/>
      <c r="AH18" s="18"/>
      <c r="AI18" s="18"/>
      <c r="AJ18" s="18"/>
      <c r="AK18" s="18"/>
      <c r="AL18" s="18"/>
      <c r="AM18" s="18"/>
      <c r="AN18" s="18"/>
      <c r="AO18" s="18"/>
      <c r="AP18" s="18"/>
      <c r="AQ18" s="18"/>
      <c r="AR18" s="18"/>
      <c r="AS18" s="18"/>
      <c r="AT18" s="18"/>
      <c r="AU18" s="18"/>
      <c r="AV18" s="18"/>
      <c r="AW18" s="18"/>
      <c r="AX18" s="18"/>
      <c r="AY18" s="18"/>
      <c r="AZ18" s="18"/>
      <c r="BA18" s="18"/>
      <c r="BB18" s="18"/>
      <c r="BC18" s="18"/>
      <c r="BD18" s="18"/>
      <c r="BE18" s="18"/>
      <c r="BF18" s="18"/>
      <c r="BG18" s="18"/>
      <c r="BH18" s="18"/>
      <c r="BI18" s="18"/>
      <c r="BJ18" s="18"/>
      <c r="BK18" s="18"/>
      <c r="BL18" s="18"/>
      <c r="BM18" s="18"/>
      <c r="BN18" s="18"/>
      <c r="BO18" s="18"/>
      <c r="BP18" s="18"/>
      <c r="BQ18" s="18"/>
      <c r="BR18" s="18"/>
      <c r="BS18" s="18"/>
      <c r="BT18" s="18"/>
      <c r="BU18" s="18"/>
      <c r="BV18" s="18"/>
      <c r="BW18" s="18"/>
      <c r="BX18" s="18"/>
      <c r="BY18" s="18"/>
      <c r="BZ18" s="18"/>
      <c r="CA18" s="18"/>
      <c r="CB18" s="18"/>
      <c r="CC18" s="18"/>
      <c r="CD18" s="18"/>
      <c r="CE18" s="18"/>
      <c r="CF18" s="18"/>
      <c r="CG18" s="18"/>
      <c r="CH18" s="18"/>
      <c r="CI18" s="18"/>
      <c r="CJ18" s="18"/>
      <c r="CK18" s="18"/>
      <c r="CL18" s="18"/>
      <c r="CM18" s="18"/>
      <c r="CN18" s="18"/>
      <c r="CO18" s="18"/>
      <c r="CP18" s="18"/>
      <c r="CQ18" s="18"/>
      <c r="CR18" s="18"/>
      <c r="CS18" s="18"/>
      <c r="CT18" s="18"/>
      <c r="CU18" s="18"/>
      <c r="CV18" s="18"/>
      <c r="CW18" s="18"/>
      <c r="CX18" s="18"/>
      <c r="CY18" s="18"/>
      <c r="CZ18" s="18"/>
      <c r="DA18" s="18"/>
      <c r="DB18" s="18"/>
      <c r="DC18" s="18"/>
      <c r="DD18" s="18"/>
      <c r="DE18" s="18"/>
      <c r="DF18" s="18"/>
      <c r="DG18" s="18"/>
      <c r="DH18" s="18"/>
      <c r="DI18" s="18"/>
      <c r="DJ18" s="18"/>
      <c r="DK18" s="18"/>
      <c r="DL18" s="18"/>
      <c r="DM18" s="18"/>
      <c r="DN18" s="18"/>
      <c r="DO18" s="18"/>
      <c r="DP18" s="18"/>
      <c r="DQ18" s="18"/>
      <c r="DR18" s="18"/>
      <c r="DS18" s="18"/>
      <c r="DT18" s="18"/>
      <c r="DU18" s="18"/>
      <c r="DV18" s="18"/>
      <c r="DW18" s="18"/>
      <c r="DX18" s="18"/>
      <c r="DY18" s="18"/>
      <c r="DZ18" s="18"/>
      <c r="EA18" s="18"/>
      <c r="EB18" s="18"/>
      <c r="EC18" s="18"/>
      <c r="ED18" s="18"/>
      <c r="EE18" s="18"/>
      <c r="EF18" s="18"/>
      <c r="EG18" s="18"/>
      <c r="EH18" s="18"/>
      <c r="EI18" s="18"/>
      <c r="EJ18" s="18"/>
      <c r="EK18" s="18"/>
      <c r="EL18" s="18"/>
      <c r="EM18" s="18"/>
      <c r="EN18" s="18"/>
      <c r="EO18" s="18"/>
      <c r="EP18" s="18"/>
      <c r="EQ18" s="18"/>
      <c r="ER18" s="18"/>
      <c r="ES18" s="18"/>
      <c r="ET18" s="18"/>
      <c r="EU18" s="18"/>
      <c r="EV18" s="18"/>
      <c r="EW18" s="18"/>
      <c r="EX18" s="18"/>
      <c r="EY18" s="18"/>
      <c r="EZ18" s="18"/>
      <c r="FA18" s="18"/>
      <c r="FB18" s="18"/>
      <c r="FC18" s="18"/>
      <c r="FD18" s="18"/>
      <c r="FE18" s="18"/>
      <c r="FF18" s="18"/>
      <c r="FG18" s="18"/>
      <c r="FH18" s="18"/>
      <c r="FI18" s="18"/>
      <c r="FJ18" s="18"/>
      <c r="FK18" s="18"/>
      <c r="FL18" s="18"/>
      <c r="FM18" s="18"/>
      <c r="FN18" s="18"/>
      <c r="FO18" s="18"/>
      <c r="FP18" s="18"/>
      <c r="FQ18" s="18"/>
      <c r="FR18" s="18"/>
      <c r="FS18" s="18"/>
      <c r="FT18" s="18"/>
      <c r="FU18" s="18"/>
      <c r="FV18" s="18"/>
      <c r="FW18" s="18"/>
      <c r="FX18" s="18"/>
      <c r="FY18" s="18"/>
      <c r="FZ18" s="18"/>
      <c r="GA18" s="18"/>
      <c r="GB18" s="18"/>
      <c r="GC18" s="18"/>
      <c r="GD18" s="18"/>
      <c r="GE18" s="18"/>
      <c r="GF18" s="18"/>
      <c r="GG18" s="18"/>
      <c r="GH18" s="18"/>
      <c r="GI18" s="18"/>
      <c r="GJ18" s="18"/>
      <c r="GK18" s="18"/>
      <c r="GL18" s="18"/>
      <c r="GM18" s="18"/>
      <c r="GN18" s="18"/>
      <c r="GO18" s="18"/>
      <c r="GP18" s="18"/>
      <c r="GQ18" s="18"/>
      <c r="GR18" s="18"/>
      <c r="GS18" s="18"/>
      <c r="GT18" s="18"/>
      <c r="GU18" s="18"/>
      <c r="GV18" s="18"/>
      <c r="GW18" s="18"/>
      <c r="GX18" s="18"/>
      <c r="GY18" s="18"/>
      <c r="GZ18" s="18"/>
      <c r="HA18" s="18"/>
      <c r="HB18" s="18"/>
      <c r="HC18" s="18"/>
      <c r="HD18" s="18"/>
      <c r="HE18" s="18"/>
      <c r="HF18" s="18"/>
      <c r="HG18" s="18"/>
      <c r="HH18" s="18"/>
      <c r="HI18" s="18"/>
      <c r="HJ18" s="18"/>
      <c r="HK18" s="18"/>
      <c r="HL18" s="18"/>
      <c r="HM18" s="18"/>
      <c r="HN18" s="18"/>
      <c r="HO18" s="18"/>
      <c r="HP18" s="18"/>
      <c r="HQ18" s="18"/>
      <c r="HR18" s="18"/>
      <c r="HS18" s="18"/>
      <c r="HT18" s="18"/>
      <c r="HU18" s="18"/>
      <c r="HV18" s="18"/>
      <c r="HW18" s="18"/>
      <c r="HX18" s="18"/>
      <c r="HY18" s="18"/>
      <c r="HZ18" s="18"/>
      <c r="IA18" s="18"/>
      <c r="IB18" s="18"/>
      <c r="IC18" s="18"/>
      <c r="ID18" s="18"/>
      <c r="IE18" s="18"/>
      <c r="IF18" s="18"/>
      <c r="IG18" s="18"/>
      <c r="IH18" s="18"/>
      <c r="II18" s="18"/>
      <c r="IJ18" s="18"/>
      <c r="IK18" s="18"/>
      <c r="IL18" s="18"/>
      <c r="IM18" s="18"/>
      <c r="IN18" s="18"/>
      <c r="IO18" s="18"/>
      <c r="IP18" s="18"/>
      <c r="IQ18" s="18"/>
      <c r="IR18" s="18"/>
      <c r="IS18" s="18"/>
      <c r="IT18" s="18"/>
      <c r="IU18" s="18"/>
      <c r="IV18" s="18"/>
    </row>
    <row r="19" spans="1:256">
      <c r="A19" s="197"/>
      <c r="B19" s="197"/>
      <c r="C19" s="44" t="s">
        <v>63</v>
      </c>
      <c r="D19" s="45"/>
      <c r="E19" s="125"/>
      <c r="F19" s="125"/>
      <c r="G19" s="125"/>
      <c r="H19" s="125"/>
      <c r="I19" s="125"/>
      <c r="J19" s="125"/>
      <c r="K19" s="125"/>
      <c r="L19" s="122"/>
      <c r="M19" s="122"/>
      <c r="N19" s="122"/>
      <c r="O19" s="122"/>
      <c r="P19" s="123">
        <f>COUNTIFS(Huyen!C8:C402,"XL",Huyen!J8:J402,"QM")+COUNTIFS(Tinh!C7:C31,"XL",Tinh!J7:J31,"QM")</f>
        <v>52</v>
      </c>
      <c r="Q19" s="122">
        <f>SUMIFS(Tinh!$F$7:$F$31,Tinh!$C$7:$C$31,"XL",Tinh!$J$7:$J$31,"QM")+SUMIFS(Huyen!$F$8:$F$402,Huyen!$C$8:$C$402,"XL",Huyen!$J$8:$J$402,"QM")</f>
        <v>175324.75933500001</v>
      </c>
      <c r="R19" s="122">
        <f>SUMIFS(Tinh!$G$7:$G$31,Tinh!$C$7:$C$31,"XL",Tinh!$J$7:$J$31,"QM")+SUMIFS(Huyen!$G$8:$G$402,Huyen!$C$8:$C$402,"XL",Huyen!$J$8:$J$402,"QM")</f>
        <v>174825.187335</v>
      </c>
      <c r="S19" s="123">
        <f t="shared" si="0"/>
        <v>499.57200000001467</v>
      </c>
      <c r="T19" s="124">
        <f t="shared" si="1"/>
        <v>52</v>
      </c>
      <c r="U19" s="124">
        <f t="shared" si="2"/>
        <v>175324.75933500001</v>
      </c>
      <c r="V19" s="124">
        <f t="shared" si="3"/>
        <v>174825.187335</v>
      </c>
      <c r="W19" s="124">
        <f t="shared" si="4"/>
        <v>499.57200000001467</v>
      </c>
      <c r="X19" s="18"/>
      <c r="Y19" s="18"/>
      <c r="Z19" s="18"/>
      <c r="AA19" s="18"/>
      <c r="AB19" s="18"/>
      <c r="AC19" s="18"/>
      <c r="AD19" s="18"/>
      <c r="AE19" s="18"/>
      <c r="AF19" s="18"/>
      <c r="AG19" s="18"/>
      <c r="AH19" s="18"/>
      <c r="AI19" s="18"/>
      <c r="AJ19" s="18"/>
      <c r="AK19" s="18"/>
      <c r="AL19" s="18"/>
      <c r="AM19" s="18"/>
      <c r="AN19" s="18"/>
      <c r="AO19" s="18"/>
      <c r="AP19" s="18"/>
      <c r="AQ19" s="18"/>
      <c r="AR19" s="18"/>
      <c r="AS19" s="18"/>
      <c r="AT19" s="18"/>
      <c r="AU19" s="18"/>
      <c r="AV19" s="18"/>
      <c r="AW19" s="18"/>
      <c r="AX19" s="18"/>
      <c r="AY19" s="18"/>
      <c r="AZ19" s="18"/>
      <c r="BA19" s="18"/>
      <c r="BB19" s="18"/>
      <c r="BC19" s="18"/>
      <c r="BD19" s="18"/>
      <c r="BE19" s="18"/>
      <c r="BF19" s="18"/>
      <c r="BG19" s="18"/>
      <c r="BH19" s="18"/>
      <c r="BI19" s="18"/>
      <c r="BJ19" s="18"/>
      <c r="BK19" s="18"/>
      <c r="BL19" s="18"/>
      <c r="BM19" s="18"/>
      <c r="BN19" s="18"/>
      <c r="BO19" s="18"/>
      <c r="BP19" s="18"/>
      <c r="BQ19" s="18"/>
      <c r="BR19" s="18"/>
      <c r="BS19" s="18"/>
      <c r="BT19" s="18"/>
      <c r="BU19" s="18"/>
      <c r="BV19" s="18"/>
      <c r="BW19" s="18"/>
      <c r="BX19" s="18"/>
      <c r="BY19" s="18"/>
      <c r="BZ19" s="18"/>
      <c r="CA19" s="18"/>
      <c r="CB19" s="18"/>
      <c r="CC19" s="18"/>
      <c r="CD19" s="18"/>
      <c r="CE19" s="18"/>
      <c r="CF19" s="18"/>
      <c r="CG19" s="18"/>
      <c r="CH19" s="18"/>
      <c r="CI19" s="18"/>
      <c r="CJ19" s="18"/>
      <c r="CK19" s="18"/>
      <c r="CL19" s="18"/>
      <c r="CM19" s="18"/>
      <c r="CN19" s="18"/>
      <c r="CO19" s="18"/>
      <c r="CP19" s="18"/>
      <c r="CQ19" s="18"/>
      <c r="CR19" s="18"/>
      <c r="CS19" s="18"/>
      <c r="CT19" s="18"/>
      <c r="CU19" s="18"/>
      <c r="CV19" s="18"/>
      <c r="CW19" s="18"/>
      <c r="CX19" s="18"/>
      <c r="CY19" s="18"/>
      <c r="CZ19" s="18"/>
      <c r="DA19" s="18"/>
      <c r="DB19" s="18"/>
      <c r="DC19" s="18"/>
      <c r="DD19" s="18"/>
      <c r="DE19" s="18"/>
      <c r="DF19" s="18"/>
      <c r="DG19" s="18"/>
      <c r="DH19" s="18"/>
      <c r="DI19" s="18"/>
      <c r="DJ19" s="18"/>
      <c r="DK19" s="18"/>
      <c r="DL19" s="18"/>
      <c r="DM19" s="18"/>
      <c r="DN19" s="18"/>
      <c r="DO19" s="18"/>
      <c r="DP19" s="18"/>
      <c r="DQ19" s="18"/>
      <c r="DR19" s="18"/>
      <c r="DS19" s="18"/>
      <c r="DT19" s="18"/>
      <c r="DU19" s="18"/>
      <c r="DV19" s="18"/>
      <c r="DW19" s="18"/>
      <c r="DX19" s="18"/>
      <c r="DY19" s="18"/>
      <c r="DZ19" s="18"/>
      <c r="EA19" s="18"/>
      <c r="EB19" s="18"/>
      <c r="EC19" s="18"/>
      <c r="ED19" s="18"/>
      <c r="EE19" s="18"/>
      <c r="EF19" s="18"/>
      <c r="EG19" s="18"/>
      <c r="EH19" s="18"/>
      <c r="EI19" s="18"/>
      <c r="EJ19" s="18"/>
      <c r="EK19" s="18"/>
      <c r="EL19" s="18"/>
      <c r="EM19" s="18"/>
      <c r="EN19" s="18"/>
      <c r="EO19" s="18"/>
      <c r="EP19" s="18"/>
      <c r="EQ19" s="18"/>
      <c r="ER19" s="18"/>
      <c r="ES19" s="18"/>
      <c r="ET19" s="18"/>
      <c r="EU19" s="18"/>
      <c r="EV19" s="18"/>
      <c r="EW19" s="18"/>
      <c r="EX19" s="18"/>
      <c r="EY19" s="18"/>
      <c r="EZ19" s="18"/>
      <c r="FA19" s="18"/>
      <c r="FB19" s="18"/>
      <c r="FC19" s="18"/>
      <c r="FD19" s="18"/>
      <c r="FE19" s="18"/>
      <c r="FF19" s="18"/>
      <c r="FG19" s="18"/>
      <c r="FH19" s="18"/>
      <c r="FI19" s="18"/>
      <c r="FJ19" s="18"/>
      <c r="FK19" s="18"/>
      <c r="FL19" s="18"/>
      <c r="FM19" s="18"/>
      <c r="FN19" s="18"/>
      <c r="FO19" s="18"/>
      <c r="FP19" s="18"/>
      <c r="FQ19" s="18"/>
      <c r="FR19" s="18"/>
      <c r="FS19" s="18"/>
      <c r="FT19" s="18"/>
      <c r="FU19" s="18"/>
      <c r="FV19" s="18"/>
      <c r="FW19" s="18"/>
      <c r="FX19" s="18"/>
      <c r="FY19" s="18"/>
      <c r="FZ19" s="18"/>
      <c r="GA19" s="18"/>
      <c r="GB19" s="18"/>
      <c r="GC19" s="18"/>
      <c r="GD19" s="18"/>
      <c r="GE19" s="18"/>
      <c r="GF19" s="18"/>
      <c r="GG19" s="18"/>
      <c r="GH19" s="18"/>
      <c r="GI19" s="18"/>
      <c r="GJ19" s="18"/>
      <c r="GK19" s="18"/>
      <c r="GL19" s="18"/>
      <c r="GM19" s="18"/>
      <c r="GN19" s="18"/>
      <c r="GO19" s="18"/>
      <c r="GP19" s="18"/>
      <c r="GQ19" s="18"/>
      <c r="GR19" s="18"/>
      <c r="GS19" s="18"/>
      <c r="GT19" s="18"/>
      <c r="GU19" s="18"/>
      <c r="GV19" s="18"/>
      <c r="GW19" s="18"/>
      <c r="GX19" s="18"/>
      <c r="GY19" s="18"/>
      <c r="GZ19" s="18"/>
      <c r="HA19" s="18"/>
      <c r="HB19" s="18"/>
      <c r="HC19" s="18"/>
      <c r="HD19" s="18"/>
      <c r="HE19" s="18"/>
      <c r="HF19" s="18"/>
      <c r="HG19" s="18"/>
      <c r="HH19" s="18"/>
      <c r="HI19" s="18"/>
      <c r="HJ19" s="18"/>
      <c r="HK19" s="18"/>
      <c r="HL19" s="18"/>
      <c r="HM19" s="18"/>
      <c r="HN19" s="18"/>
      <c r="HO19" s="18"/>
      <c r="HP19" s="18"/>
      <c r="HQ19" s="18"/>
      <c r="HR19" s="18"/>
      <c r="HS19" s="18"/>
      <c r="HT19" s="18"/>
      <c r="HU19" s="18"/>
      <c r="HV19" s="18"/>
      <c r="HW19" s="18"/>
      <c r="HX19" s="18"/>
      <c r="HY19" s="18"/>
      <c r="HZ19" s="18"/>
      <c r="IA19" s="18"/>
      <c r="IB19" s="18"/>
      <c r="IC19" s="18"/>
      <c r="ID19" s="18"/>
      <c r="IE19" s="18"/>
      <c r="IF19" s="18"/>
      <c r="IG19" s="18"/>
      <c r="IH19" s="18"/>
      <c r="II19" s="18"/>
      <c r="IJ19" s="18"/>
      <c r="IK19" s="18"/>
      <c r="IL19" s="18"/>
      <c r="IM19" s="18"/>
      <c r="IN19" s="18"/>
      <c r="IO19" s="18"/>
      <c r="IP19" s="18"/>
      <c r="IQ19" s="18"/>
      <c r="IR19" s="18"/>
      <c r="IS19" s="18"/>
      <c r="IT19" s="18"/>
      <c r="IU19" s="18"/>
      <c r="IV19" s="18"/>
    </row>
    <row r="20" spans="1:256">
      <c r="A20" s="197" t="s">
        <v>67</v>
      </c>
      <c r="B20" s="197"/>
      <c r="C20" s="44"/>
      <c r="D20" s="45"/>
      <c r="E20" s="125"/>
      <c r="F20" s="125"/>
      <c r="G20" s="125"/>
      <c r="H20" s="125"/>
      <c r="I20" s="125"/>
      <c r="J20" s="125"/>
      <c r="K20" s="125"/>
      <c r="L20" s="122"/>
      <c r="M20" s="122"/>
      <c r="N20" s="122"/>
      <c r="O20" s="122"/>
      <c r="P20" s="125"/>
      <c r="Q20" s="125"/>
      <c r="R20" s="125"/>
      <c r="S20" s="125"/>
      <c r="T20" s="125"/>
      <c r="U20" s="125"/>
      <c r="V20" s="125"/>
      <c r="W20" s="125"/>
      <c r="X20" s="18"/>
      <c r="Y20" s="18"/>
      <c r="Z20" s="18"/>
      <c r="AA20" s="18"/>
      <c r="AB20" s="18"/>
      <c r="AC20" s="18"/>
      <c r="AD20" s="18"/>
      <c r="AE20" s="18"/>
      <c r="AF20" s="18"/>
      <c r="AG20" s="18"/>
      <c r="AH20" s="18"/>
      <c r="AI20" s="18"/>
      <c r="AJ20" s="18"/>
      <c r="AK20" s="18"/>
      <c r="AL20" s="18"/>
      <c r="AM20" s="18"/>
      <c r="AN20" s="18"/>
      <c r="AO20" s="18"/>
      <c r="AP20" s="18"/>
      <c r="AQ20" s="18"/>
      <c r="AR20" s="18"/>
      <c r="AS20" s="18"/>
      <c r="AT20" s="18"/>
      <c r="AU20" s="18"/>
      <c r="AV20" s="18"/>
      <c r="AW20" s="18"/>
      <c r="AX20" s="18"/>
      <c r="AY20" s="18"/>
      <c r="AZ20" s="18"/>
      <c r="BA20" s="18"/>
      <c r="BB20" s="18"/>
      <c r="BC20" s="18"/>
      <c r="BD20" s="18"/>
      <c r="BE20" s="18"/>
      <c r="BF20" s="18"/>
      <c r="BG20" s="18"/>
      <c r="BH20" s="18"/>
      <c r="BI20" s="18"/>
      <c r="BJ20" s="18"/>
      <c r="BK20" s="18"/>
      <c r="BL20" s="18"/>
      <c r="BM20" s="18"/>
      <c r="BN20" s="18"/>
      <c r="BO20" s="18"/>
      <c r="BP20" s="18"/>
      <c r="BQ20" s="18"/>
      <c r="BR20" s="18"/>
      <c r="BS20" s="18"/>
      <c r="BT20" s="18"/>
      <c r="BU20" s="18"/>
      <c r="BV20" s="18"/>
      <c r="BW20" s="18"/>
      <c r="BX20" s="18"/>
      <c r="BY20" s="18"/>
      <c r="BZ20" s="18"/>
      <c r="CA20" s="18"/>
      <c r="CB20" s="18"/>
      <c r="CC20" s="18"/>
      <c r="CD20" s="18"/>
      <c r="CE20" s="18"/>
      <c r="CF20" s="18"/>
      <c r="CG20" s="18"/>
      <c r="CH20" s="18"/>
      <c r="CI20" s="18"/>
      <c r="CJ20" s="18"/>
      <c r="CK20" s="18"/>
      <c r="CL20" s="18"/>
      <c r="CM20" s="18"/>
      <c r="CN20" s="18"/>
      <c r="CO20" s="18"/>
      <c r="CP20" s="18"/>
      <c r="CQ20" s="18"/>
      <c r="CR20" s="18"/>
      <c r="CS20" s="18"/>
      <c r="CT20" s="18"/>
      <c r="CU20" s="18"/>
      <c r="CV20" s="18"/>
      <c r="CW20" s="18"/>
      <c r="CX20" s="18"/>
      <c r="CY20" s="18"/>
      <c r="CZ20" s="18"/>
      <c r="DA20" s="18"/>
      <c r="DB20" s="18"/>
      <c r="DC20" s="18"/>
      <c r="DD20" s="18"/>
      <c r="DE20" s="18"/>
      <c r="DF20" s="18"/>
      <c r="DG20" s="18"/>
      <c r="DH20" s="18"/>
      <c r="DI20" s="18"/>
      <c r="DJ20" s="18"/>
      <c r="DK20" s="18"/>
      <c r="DL20" s="18"/>
      <c r="DM20" s="18"/>
      <c r="DN20" s="18"/>
      <c r="DO20" s="18"/>
      <c r="DP20" s="18"/>
      <c r="DQ20" s="18"/>
      <c r="DR20" s="18"/>
      <c r="DS20" s="18"/>
      <c r="DT20" s="18"/>
      <c r="DU20" s="18"/>
      <c r="DV20" s="18"/>
      <c r="DW20" s="18"/>
      <c r="DX20" s="18"/>
      <c r="DY20" s="18"/>
      <c r="DZ20" s="18"/>
      <c r="EA20" s="18"/>
      <c r="EB20" s="18"/>
      <c r="EC20" s="18"/>
      <c r="ED20" s="18"/>
      <c r="EE20" s="18"/>
      <c r="EF20" s="18"/>
      <c r="EG20" s="18"/>
      <c r="EH20" s="18"/>
      <c r="EI20" s="18"/>
      <c r="EJ20" s="18"/>
      <c r="EK20" s="18"/>
      <c r="EL20" s="18"/>
      <c r="EM20" s="18"/>
      <c r="EN20" s="18"/>
      <c r="EO20" s="18"/>
      <c r="EP20" s="18"/>
      <c r="EQ20" s="18"/>
      <c r="ER20" s="18"/>
      <c r="ES20" s="18"/>
      <c r="ET20" s="18"/>
      <c r="EU20" s="18"/>
      <c r="EV20" s="18"/>
      <c r="EW20" s="18"/>
      <c r="EX20" s="18"/>
      <c r="EY20" s="18"/>
      <c r="EZ20" s="18"/>
      <c r="FA20" s="18"/>
      <c r="FB20" s="18"/>
      <c r="FC20" s="18"/>
      <c r="FD20" s="18"/>
      <c r="FE20" s="18"/>
      <c r="FF20" s="18"/>
      <c r="FG20" s="18"/>
      <c r="FH20" s="18"/>
      <c r="FI20" s="18"/>
      <c r="FJ20" s="18"/>
      <c r="FK20" s="18"/>
      <c r="FL20" s="18"/>
      <c r="FM20" s="18"/>
      <c r="FN20" s="18"/>
      <c r="FO20" s="18"/>
      <c r="FP20" s="18"/>
      <c r="FQ20" s="18"/>
      <c r="FR20" s="18"/>
      <c r="FS20" s="18"/>
      <c r="FT20" s="18"/>
      <c r="FU20" s="18"/>
      <c r="FV20" s="18"/>
      <c r="FW20" s="18"/>
      <c r="FX20" s="18"/>
      <c r="FY20" s="18"/>
      <c r="FZ20" s="18"/>
      <c r="GA20" s="18"/>
      <c r="GB20" s="18"/>
      <c r="GC20" s="18"/>
      <c r="GD20" s="18"/>
      <c r="GE20" s="18"/>
      <c r="GF20" s="18"/>
      <c r="GG20" s="18"/>
      <c r="GH20" s="18"/>
      <c r="GI20" s="18"/>
      <c r="GJ20" s="18"/>
      <c r="GK20" s="18"/>
      <c r="GL20" s="18"/>
      <c r="GM20" s="18"/>
      <c r="GN20" s="18"/>
      <c r="GO20" s="18"/>
      <c r="GP20" s="18"/>
      <c r="GQ20" s="18"/>
      <c r="GR20" s="18"/>
      <c r="GS20" s="18"/>
      <c r="GT20" s="18"/>
      <c r="GU20" s="18"/>
      <c r="GV20" s="18"/>
      <c r="GW20" s="18"/>
      <c r="GX20" s="18"/>
      <c r="GY20" s="18"/>
      <c r="GZ20" s="18"/>
      <c r="HA20" s="18"/>
      <c r="HB20" s="18"/>
      <c r="HC20" s="18"/>
      <c r="HD20" s="18"/>
      <c r="HE20" s="18"/>
      <c r="HF20" s="18"/>
      <c r="HG20" s="18"/>
      <c r="HH20" s="18"/>
      <c r="HI20" s="18"/>
      <c r="HJ20" s="18"/>
      <c r="HK20" s="18"/>
      <c r="HL20" s="18"/>
      <c r="HM20" s="18"/>
      <c r="HN20" s="18"/>
      <c r="HO20" s="18"/>
      <c r="HP20" s="18"/>
      <c r="HQ20" s="18"/>
      <c r="HR20" s="18"/>
      <c r="HS20" s="18"/>
      <c r="HT20" s="18"/>
      <c r="HU20" s="18"/>
      <c r="HV20" s="18"/>
      <c r="HW20" s="18"/>
      <c r="HX20" s="18"/>
      <c r="HY20" s="18"/>
      <c r="HZ20" s="18"/>
      <c r="IA20" s="18"/>
      <c r="IB20" s="18"/>
      <c r="IC20" s="18"/>
      <c r="ID20" s="18"/>
      <c r="IE20" s="18"/>
      <c r="IF20" s="18"/>
      <c r="IG20" s="18"/>
      <c r="IH20" s="18"/>
      <c r="II20" s="18"/>
      <c r="IJ20" s="18"/>
      <c r="IK20" s="18"/>
      <c r="IL20" s="18"/>
      <c r="IM20" s="18"/>
      <c r="IN20" s="18"/>
      <c r="IO20" s="18"/>
      <c r="IP20" s="18"/>
      <c r="IQ20" s="18"/>
      <c r="IR20" s="18"/>
      <c r="IS20" s="18"/>
      <c r="IT20" s="18"/>
      <c r="IU20" s="18"/>
      <c r="IV20" s="18"/>
    </row>
    <row r="21" spans="1:256">
      <c r="A21" s="200" t="s">
        <v>68</v>
      </c>
      <c r="B21" s="201"/>
      <c r="C21" s="126"/>
      <c r="D21" s="45"/>
      <c r="E21" s="45"/>
      <c r="F21" s="45"/>
      <c r="G21" s="45"/>
      <c r="H21" s="45"/>
      <c r="I21" s="45"/>
      <c r="J21" s="45"/>
      <c r="K21" s="45"/>
      <c r="L21" s="54">
        <f t="shared" ref="L21:W21" si="5">SUM(L12:L20)</f>
        <v>0</v>
      </c>
      <c r="M21" s="54">
        <f t="shared" si="5"/>
        <v>0</v>
      </c>
      <c r="N21" s="54">
        <f t="shared" si="5"/>
        <v>0</v>
      </c>
      <c r="O21" s="54">
        <f t="shared" si="5"/>
        <v>0</v>
      </c>
      <c r="P21" s="54">
        <f>SUM(P12:P20)</f>
        <v>319</v>
      </c>
      <c r="Q21" s="54">
        <f>SUM(Q12:Q20)</f>
        <v>256469.58215300002</v>
      </c>
      <c r="R21" s="54">
        <f t="shared" si="5"/>
        <v>255159.821749</v>
      </c>
      <c r="S21" s="54">
        <f t="shared" si="5"/>
        <v>1309.7604040000224</v>
      </c>
      <c r="T21" s="54">
        <f t="shared" si="5"/>
        <v>319</v>
      </c>
      <c r="U21" s="54">
        <f t="shared" si="5"/>
        <v>256469.58215300002</v>
      </c>
      <c r="V21" s="54">
        <f t="shared" si="5"/>
        <v>255159.821749</v>
      </c>
      <c r="W21" s="54">
        <f t="shared" si="5"/>
        <v>1309.7604040000224</v>
      </c>
      <c r="X21" s="94">
        <f>+W21/U21*100</f>
        <v>0.51068839938245347</v>
      </c>
    </row>
    <row r="22" spans="1:256" ht="25.5" customHeight="1">
      <c r="A22" s="199" t="s">
        <v>69</v>
      </c>
      <c r="B22" s="199"/>
      <c r="C22" s="199"/>
      <c r="D22" s="45"/>
      <c r="E22" s="45"/>
      <c r="F22" s="45"/>
      <c r="G22" s="45"/>
      <c r="H22" s="45"/>
      <c r="I22" s="45"/>
      <c r="J22" s="45"/>
      <c r="K22" s="45"/>
      <c r="L22" s="45"/>
      <c r="M22" s="45"/>
      <c r="N22" s="45"/>
      <c r="O22" s="45"/>
      <c r="P22" s="45"/>
      <c r="Q22" s="45"/>
      <c r="R22" s="45"/>
      <c r="S22" s="45"/>
      <c r="T22" s="45"/>
      <c r="U22" s="45"/>
      <c r="V22" s="45"/>
      <c r="W22" s="45"/>
    </row>
    <row r="23" spans="1:256" ht="22.5">
      <c r="A23" s="197" t="s">
        <v>70</v>
      </c>
      <c r="B23" s="198" t="s">
        <v>71</v>
      </c>
      <c r="C23" s="44" t="s">
        <v>62</v>
      </c>
      <c r="D23" s="45"/>
      <c r="E23" s="125"/>
      <c r="F23" s="125"/>
      <c r="G23" s="45"/>
      <c r="H23" s="45"/>
      <c r="I23" s="125"/>
      <c r="J23" s="125"/>
      <c r="K23" s="125"/>
      <c r="L23" s="123"/>
      <c r="M23" s="123"/>
      <c r="N23" s="123"/>
      <c r="O23" s="123"/>
      <c r="P23" s="123">
        <f>COUNTIFS(Tinh!H7:H31,"Đấu thầu rộng rãi trong nước")+COUNTIFS(Huyen!H8:H402,"Đấu thầu rộng rãi trong nước")</f>
        <v>1</v>
      </c>
      <c r="Q23" s="123">
        <f>SUMIF(Tinh!$H$7:$H$31,"Đấu thầu rộng rãi trong nước",Tinh!$F$7:$F$31)+SUMIF(Huyen!$H$8:$H$402,"Đấu thầu rộng rãi trong nước",Huyen!$F$8:$F$402)</f>
        <v>34390.334999999999</v>
      </c>
      <c r="R23" s="123">
        <f>SUMIF(Tinh!$H$7:$H$31,"Đấu thầu rộng rãi trong nước",Tinh!$G$7:$G$31)+SUMIF(Huyen!$H$8:$H$402,"Đấu thầu rộng rãi trong nước",Huyen!$G$8:$G$402)</f>
        <v>34210.097000000002</v>
      </c>
      <c r="S23" s="123">
        <f>+Q23-R23</f>
        <v>180.23799999999756</v>
      </c>
      <c r="T23" s="124">
        <f t="shared" ref="T23:W24" si="6">+H23+L23+P23</f>
        <v>1</v>
      </c>
      <c r="U23" s="124">
        <f t="shared" si="6"/>
        <v>34390.334999999999</v>
      </c>
      <c r="V23" s="124">
        <f t="shared" si="6"/>
        <v>34210.097000000002</v>
      </c>
      <c r="W23" s="124">
        <f t="shared" si="6"/>
        <v>180.23799999999756</v>
      </c>
      <c r="X23" s="24">
        <f>+W23+W24</f>
        <v>679.81000000004133</v>
      </c>
      <c r="Y23" s="95">
        <f>+X23/X24*100</f>
        <v>0.32288352601634052</v>
      </c>
    </row>
    <row r="24" spans="1:256">
      <c r="A24" s="197"/>
      <c r="B24" s="198"/>
      <c r="C24" s="44" t="s">
        <v>63</v>
      </c>
      <c r="D24" s="45"/>
      <c r="E24" s="125"/>
      <c r="F24" s="125"/>
      <c r="G24" s="45"/>
      <c r="H24" s="45"/>
      <c r="I24" s="125"/>
      <c r="J24" s="125"/>
      <c r="K24" s="125"/>
      <c r="L24" s="122"/>
      <c r="M24" s="122"/>
      <c r="N24" s="122"/>
      <c r="O24" s="125"/>
      <c r="P24" s="122">
        <f>COUNTIFS(Tinh!H7:H31,"Đấu thầu rộng rãi qua mạng")+COUNTIFS(Huyen!H8:H402,"Đấu thầu rộng rãi qua mạng")</f>
        <v>53</v>
      </c>
      <c r="Q24" s="122">
        <f>SUMIF(Tinh!$H$7:$H$31,"Đấu thầu rộng rãi qua mạng",Tinh!$F$7:$F$31)+SUMIF(Huyen!$H$8:$H$402,"Đấu thầu rộng rãi qua mạng",Huyen!$F$8:$F$402)</f>
        <v>176153.07933500002</v>
      </c>
      <c r="R24" s="122">
        <f>SUMIF(Tinh!$H$7:$H$31,"Đấu thầu rộng rãi qua mạng",Tinh!$G$7:$G$31)+SUMIF(Huyen!$H$8:$H$402,"Đấu thầu rộng rãi qua mạng",Huyen!$G$8:$G$402)</f>
        <v>175653.50733499997</v>
      </c>
      <c r="S24" s="123">
        <f>+Q24-R24</f>
        <v>499.57200000004377</v>
      </c>
      <c r="T24" s="124">
        <f t="shared" si="6"/>
        <v>53</v>
      </c>
      <c r="U24" s="124">
        <f t="shared" si="6"/>
        <v>176153.07933500002</v>
      </c>
      <c r="V24" s="124">
        <f t="shared" si="6"/>
        <v>175653.50733499997</v>
      </c>
      <c r="W24" s="124">
        <f t="shared" si="6"/>
        <v>499.57200000004377</v>
      </c>
      <c r="X24" s="7">
        <f>+U23+U24</f>
        <v>210543.41433500001</v>
      </c>
    </row>
    <row r="25" spans="1:256">
      <c r="A25" s="197"/>
      <c r="B25" s="127" t="s">
        <v>72</v>
      </c>
      <c r="C25" s="128"/>
      <c r="D25" s="45"/>
      <c r="E25" s="45"/>
      <c r="F25" s="45"/>
      <c r="G25" s="45"/>
      <c r="H25" s="45"/>
      <c r="I25" s="45"/>
      <c r="J25" s="45"/>
      <c r="K25" s="45"/>
      <c r="L25" s="45"/>
      <c r="M25" s="45"/>
      <c r="N25" s="45"/>
      <c r="O25" s="45"/>
      <c r="P25" s="45"/>
      <c r="Q25" s="45"/>
      <c r="R25" s="45"/>
      <c r="S25" s="45"/>
      <c r="T25" s="45"/>
      <c r="U25" s="45"/>
      <c r="V25" s="45"/>
      <c r="W25" s="45"/>
    </row>
    <row r="26" spans="1:256" ht="22.5">
      <c r="A26" s="197" t="s">
        <v>73</v>
      </c>
      <c r="B26" s="194" t="s">
        <v>71</v>
      </c>
      <c r="C26" s="44" t="s">
        <v>62</v>
      </c>
      <c r="D26" s="45"/>
      <c r="E26" s="45"/>
      <c r="F26" s="45"/>
      <c r="G26" s="45"/>
      <c r="H26" s="45"/>
      <c r="I26" s="125"/>
      <c r="J26" s="125"/>
      <c r="K26" s="45"/>
      <c r="L26" s="123"/>
      <c r="M26" s="123"/>
      <c r="N26" s="123"/>
      <c r="O26" s="123"/>
      <c r="P26" s="123">
        <f>COUNTIFS(Tinh!H7:H31,"ĐTHC")+COUNTIFS(Huyen!H8:H402,"ĐTHC")</f>
        <v>0</v>
      </c>
      <c r="Q26" s="123">
        <f>SUMIF(Tinh!$H$7:$H$31,"ĐTHC",Tinh!$F$7:$F$31)+SUMIF(Huyen!$H$8:$H$402,"ĐTHC",Huyen!$F$8:$F$402)</f>
        <v>0</v>
      </c>
      <c r="R26" s="123">
        <f>SUMIF(Tinh!$H$7:$H$31,"ĐTHC",Tinh!$G$7:$G$31)+SUMIF(Huyen!$H$8:$H$402,"ĐTHC",Huyen!$G$8:$G$402)</f>
        <v>0</v>
      </c>
      <c r="S26" s="123">
        <f>+Q26-R26</f>
        <v>0</v>
      </c>
      <c r="T26" s="124">
        <f t="shared" ref="T26:W27" si="7">+H26+L26+P26</f>
        <v>0</v>
      </c>
      <c r="U26" s="124">
        <f t="shared" si="7"/>
        <v>0</v>
      </c>
      <c r="V26" s="124">
        <f t="shared" si="7"/>
        <v>0</v>
      </c>
      <c r="W26" s="124">
        <f t="shared" si="7"/>
        <v>0</v>
      </c>
    </row>
    <row r="27" spans="1:256">
      <c r="A27" s="197"/>
      <c r="B27" s="194"/>
      <c r="C27" s="44" t="s">
        <v>63</v>
      </c>
      <c r="D27" s="45"/>
      <c r="E27" s="45"/>
      <c r="F27" s="45"/>
      <c r="G27" s="45"/>
      <c r="H27" s="45"/>
      <c r="I27" s="125"/>
      <c r="J27" s="125"/>
      <c r="K27" s="45"/>
      <c r="L27" s="45"/>
      <c r="M27" s="125"/>
      <c r="N27" s="125"/>
      <c r="O27" s="45"/>
      <c r="P27" s="123">
        <f>COUNTIFS(Tinh!H7:H31,"ĐTHC")+COUNTIFS(Huyen!H8:H402,"ĐTHC")</f>
        <v>0</v>
      </c>
      <c r="Q27" s="125">
        <f>SUMIF(Tinh!$H$7:$H$31,"ĐTHCQM",Tinh!$F$7:$F$31)+SUMIF(Huyen!$H$8:$H$402,"ĐTHCQM",Huyen!$F$8:$F$402)</f>
        <v>0</v>
      </c>
      <c r="R27" s="125">
        <f>SUMIF(Tinh!$H$7:$H$31,"ĐTHCQM",Tinh!$G$7:$G$31)+SUMIF(Huyen!$H$8:$H$402,"ĐTHCQM",Huyen!$G$8:$G$402)</f>
        <v>0</v>
      </c>
      <c r="S27" s="123">
        <f>+Q27-R27</f>
        <v>0</v>
      </c>
      <c r="T27" s="124">
        <f t="shared" si="7"/>
        <v>0</v>
      </c>
      <c r="U27" s="124">
        <f t="shared" si="7"/>
        <v>0</v>
      </c>
      <c r="V27" s="124">
        <f t="shared" si="7"/>
        <v>0</v>
      </c>
      <c r="W27" s="124">
        <f t="shared" si="7"/>
        <v>0</v>
      </c>
    </row>
    <row r="28" spans="1:256">
      <c r="A28" s="197"/>
      <c r="B28" s="45" t="s">
        <v>72</v>
      </c>
      <c r="C28" s="128"/>
      <c r="D28" s="45"/>
      <c r="E28" s="45"/>
      <c r="F28" s="45"/>
      <c r="G28" s="45"/>
      <c r="H28" s="45"/>
      <c r="I28" s="45"/>
      <c r="J28" s="45"/>
      <c r="K28" s="45"/>
      <c r="L28" s="45"/>
      <c r="M28" s="45"/>
      <c r="N28" s="45"/>
      <c r="O28" s="45"/>
      <c r="P28" s="45"/>
      <c r="Q28" s="45"/>
      <c r="R28" s="45"/>
      <c r="S28" s="45"/>
      <c r="T28" s="45"/>
      <c r="U28" s="45"/>
      <c r="V28" s="45"/>
      <c r="W28" s="45"/>
    </row>
    <row r="29" spans="1:256" ht="22.5">
      <c r="A29" s="197" t="s">
        <v>74</v>
      </c>
      <c r="B29" s="45" t="s">
        <v>71</v>
      </c>
      <c r="C29" s="44" t="s">
        <v>62</v>
      </c>
      <c r="D29" s="45"/>
      <c r="E29" s="45"/>
      <c r="F29" s="45"/>
      <c r="G29" s="45"/>
      <c r="H29" s="45"/>
      <c r="I29" s="45"/>
      <c r="J29" s="45"/>
      <c r="K29" s="45"/>
      <c r="L29" s="123"/>
      <c r="M29" s="123"/>
      <c r="N29" s="123"/>
      <c r="O29" s="123"/>
      <c r="P29" s="123">
        <f>COUNTIFS(Tinh!H7:H31,"Chỉ định thầu")+COUNTIFS(Huyen!H8:H402,"Chỉ định thầu")</f>
        <v>265</v>
      </c>
      <c r="Q29" s="123">
        <f>SUMIF(Tinh!$H$7:$H$31,"Chỉ định thầu",Tinh!$F$7:$F$31)+SUMIF(Huyen!$H$8:$H$402,"Chỉ định thầu",Huyen!$F$8:$F$402)</f>
        <v>45926.167818000031</v>
      </c>
      <c r="R29" s="123">
        <f>SUMIF(Tinh!$H$7:$H$31,"Chỉ định thầu",Tinh!$G$7:$G$31)+SUMIF(Huyen!$H$8:$H$402,"Chỉ định thầu",Huyen!$G$8:$G$402)</f>
        <v>45296.217414000035</v>
      </c>
      <c r="S29" s="123">
        <f>+Q29-R29</f>
        <v>629.95040399999561</v>
      </c>
      <c r="T29" s="124">
        <f t="shared" ref="T29:W32" si="8">+H29+L29+P29</f>
        <v>265</v>
      </c>
      <c r="U29" s="124">
        <f t="shared" si="8"/>
        <v>45926.167818000031</v>
      </c>
      <c r="V29" s="124">
        <f t="shared" si="8"/>
        <v>45296.217414000035</v>
      </c>
      <c r="W29" s="124">
        <f t="shared" si="8"/>
        <v>629.95040399999561</v>
      </c>
      <c r="X29" s="24">
        <f>+W29/U29*100</f>
        <v>1.3716589777235813</v>
      </c>
      <c r="Y29" s="25"/>
    </row>
    <row r="30" spans="1:256">
      <c r="A30" s="197"/>
      <c r="B30" s="45" t="s">
        <v>72</v>
      </c>
      <c r="C30" s="44" t="s">
        <v>63</v>
      </c>
      <c r="D30" s="45"/>
      <c r="E30" s="45"/>
      <c r="F30" s="45"/>
      <c r="G30" s="45"/>
      <c r="H30" s="45"/>
      <c r="I30" s="45"/>
      <c r="J30" s="45"/>
      <c r="K30" s="45"/>
      <c r="L30" s="45"/>
      <c r="M30" s="45"/>
      <c r="N30" s="45"/>
      <c r="O30" s="45"/>
      <c r="P30" s="45">
        <f>COUNTIFS(Tinh!C7:C31,"PTV",Tinh!H7:H31,"Chỉ định thầu qua mạng")+COUNTIFS(Huyen!C8:C402,"PTV",Huyen!H8:H402,"Chỉ định thầu qua mạng")</f>
        <v>0</v>
      </c>
      <c r="Q30" s="45">
        <f>SUMIF(Tinh!$H$7:$H$31,"Chỉ định thầu qua mạng",Tinh!$F$7:$F$31)+SUMIF(Huyen!$H$8:$H$402,"Chỉ định thầu qua mạng",Huyen!$F$8:$F$402)</f>
        <v>0</v>
      </c>
      <c r="R30" s="45">
        <f>SUMIF(Tinh!$H$7:$H$31,"Chỉ định thầu qua mạng",Tinh!$G$7:$G$31)+SUMIF(Huyen!$H$8:$H$402,"Chỉ định thầu qua mạng",Huyen!$G$8:$G$402)</f>
        <v>0</v>
      </c>
      <c r="S30" s="123">
        <f>+Q30-R30</f>
        <v>0</v>
      </c>
      <c r="T30" s="124">
        <f t="shared" si="8"/>
        <v>0</v>
      </c>
      <c r="U30" s="124">
        <f t="shared" si="8"/>
        <v>0</v>
      </c>
      <c r="V30" s="124">
        <f t="shared" si="8"/>
        <v>0</v>
      </c>
      <c r="W30" s="124">
        <f t="shared" si="8"/>
        <v>0</v>
      </c>
    </row>
    <row r="31" spans="1:256" ht="22.5">
      <c r="A31" s="197" t="s">
        <v>75</v>
      </c>
      <c r="B31" s="198" t="s">
        <v>71</v>
      </c>
      <c r="C31" s="44" t="s">
        <v>62</v>
      </c>
      <c r="D31" s="45"/>
      <c r="E31" s="45"/>
      <c r="F31" s="45"/>
      <c r="G31" s="45"/>
      <c r="H31" s="45"/>
      <c r="I31" s="45"/>
      <c r="J31" s="45"/>
      <c r="K31" s="45"/>
      <c r="L31" s="123"/>
      <c r="M31" s="123"/>
      <c r="N31" s="123"/>
      <c r="O31" s="123"/>
      <c r="P31" s="123">
        <f>COUNTIFS(Tinh!H7:H31,"Chào hàng cạnh tranh")+COUNTIFS(Huyen!H8:H402,"Chào hàng cạnh tranh")</f>
        <v>0</v>
      </c>
      <c r="Q31" s="123">
        <f>SUMIF(Tinh!$H$7:$H$31,"Chào hàng cạnh tranh",Tinh!$F$7:$F$31)+SUMIF(Huyen!$H$8:$H$402,"Chào hàng cạnh tranh",Huyen!$F$8:$F$402)</f>
        <v>0</v>
      </c>
      <c r="R31" s="123">
        <f>SUMIF(Tinh!$H$7:$H$31,"Chào hàng cạnh tranh",Tinh!$G$7:$G$31)+SUMIF(Huyen!$H$8:$H$402,"Chào hàng cạnh tranh",Huyen!$G$8:$G$402)</f>
        <v>0</v>
      </c>
      <c r="S31" s="123">
        <f>+Q31-R31</f>
        <v>0</v>
      </c>
      <c r="T31" s="124">
        <f t="shared" si="8"/>
        <v>0</v>
      </c>
      <c r="U31" s="124">
        <f t="shared" si="8"/>
        <v>0</v>
      </c>
      <c r="V31" s="124">
        <f t="shared" si="8"/>
        <v>0</v>
      </c>
      <c r="W31" s="124">
        <f t="shared" si="8"/>
        <v>0</v>
      </c>
    </row>
    <row r="32" spans="1:256">
      <c r="A32" s="197"/>
      <c r="B32" s="198"/>
      <c r="C32" s="44" t="s">
        <v>63</v>
      </c>
      <c r="D32" s="45"/>
      <c r="E32" s="45"/>
      <c r="F32" s="45"/>
      <c r="G32" s="45"/>
      <c r="H32" s="45"/>
      <c r="I32" s="45"/>
      <c r="J32" s="45"/>
      <c r="K32" s="45"/>
      <c r="L32" s="45"/>
      <c r="M32" s="45"/>
      <c r="N32" s="45"/>
      <c r="O32" s="45"/>
      <c r="P32" s="45">
        <f>COUNTIFS(Tinh!H7:H31,"Chào hàng cạnh tranh qua mạng")+COUNTIFS(Huyen!H8:H402,"Chào hàng cạnh tranh qua mạng")</f>
        <v>0</v>
      </c>
      <c r="Q32" s="45">
        <f>SUMIF(Tinh!$H$7:$H$31,"Chào hàng cạnh tranh qua mạng",Tinh!$F$7:$F$31)+SUMIF(Huyen!$H$8:$H$402,"Chào hàng cạnh tranh qua mạng",Huyen!$F$8:$F$402)</f>
        <v>0</v>
      </c>
      <c r="R32" s="45">
        <f>SUMIF(Tinh!$H$7:$H$31,"Chào hàng cạnh tranh qua mạng",Tinh!$G$7:$G$31)+SUMIF(Huyen!$H$8:$H$402,"Chào hàng cạnh tranh qua mạng",Huyen!$G$8:$G$402)</f>
        <v>0</v>
      </c>
      <c r="S32" s="123">
        <f>+Q32-R32</f>
        <v>0</v>
      </c>
      <c r="T32" s="124">
        <f t="shared" si="8"/>
        <v>0</v>
      </c>
      <c r="U32" s="124">
        <f t="shared" si="8"/>
        <v>0</v>
      </c>
      <c r="V32" s="124">
        <f t="shared" si="8"/>
        <v>0</v>
      </c>
      <c r="W32" s="124">
        <f t="shared" si="8"/>
        <v>0</v>
      </c>
    </row>
    <row r="33" spans="1:256">
      <c r="A33" s="197"/>
      <c r="B33" s="45" t="s">
        <v>72</v>
      </c>
      <c r="C33" s="128"/>
      <c r="D33" s="45"/>
      <c r="E33" s="45"/>
      <c r="F33" s="45"/>
      <c r="G33" s="45"/>
      <c r="H33" s="45"/>
      <c r="I33" s="45"/>
      <c r="J33" s="45"/>
      <c r="K33" s="45"/>
      <c r="L33" s="45"/>
      <c r="M33" s="45"/>
      <c r="N33" s="45"/>
      <c r="O33" s="45"/>
      <c r="P33" s="45"/>
      <c r="Q33" s="45"/>
      <c r="R33" s="45"/>
      <c r="S33" s="45"/>
      <c r="T33" s="45"/>
      <c r="U33" s="45"/>
      <c r="V33" s="45"/>
      <c r="W33" s="45"/>
    </row>
    <row r="34" spans="1:256">
      <c r="A34" s="197" t="s">
        <v>76</v>
      </c>
      <c r="B34" s="45" t="s">
        <v>71</v>
      </c>
      <c r="C34" s="128"/>
      <c r="D34" s="45"/>
      <c r="E34" s="45"/>
      <c r="F34" s="45"/>
      <c r="G34" s="45"/>
      <c r="H34" s="45"/>
      <c r="I34" s="45"/>
      <c r="J34" s="45"/>
      <c r="K34" s="45"/>
      <c r="L34" s="123"/>
      <c r="M34" s="123"/>
      <c r="N34" s="123"/>
      <c r="O34" s="123"/>
      <c r="P34" s="123"/>
      <c r="Q34" s="123"/>
      <c r="R34" s="123"/>
      <c r="S34" s="123"/>
      <c r="T34" s="124"/>
      <c r="U34" s="124"/>
      <c r="V34" s="124"/>
      <c r="W34" s="124"/>
    </row>
    <row r="35" spans="1:256">
      <c r="A35" s="197"/>
      <c r="B35" s="45" t="s">
        <v>72</v>
      </c>
      <c r="C35" s="128"/>
      <c r="D35" s="45"/>
      <c r="E35" s="45"/>
      <c r="F35" s="45"/>
      <c r="G35" s="45"/>
      <c r="H35" s="45"/>
      <c r="I35" s="45"/>
      <c r="J35" s="45"/>
      <c r="K35" s="45"/>
      <c r="L35" s="45"/>
      <c r="M35" s="45"/>
      <c r="N35" s="45"/>
      <c r="O35" s="45"/>
      <c r="P35" s="45"/>
      <c r="Q35" s="45"/>
      <c r="R35" s="45"/>
      <c r="S35" s="45"/>
      <c r="T35" s="45"/>
      <c r="U35" s="45"/>
      <c r="V35" s="45"/>
      <c r="W35" s="45"/>
    </row>
    <row r="36" spans="1:256">
      <c r="A36" s="197" t="s">
        <v>77</v>
      </c>
      <c r="B36" s="45" t="s">
        <v>71</v>
      </c>
      <c r="C36" s="128"/>
      <c r="D36" s="45"/>
      <c r="E36" s="45"/>
      <c r="F36" s="45"/>
      <c r="G36" s="45"/>
      <c r="H36" s="45"/>
      <c r="I36" s="45"/>
      <c r="J36" s="45"/>
      <c r="K36" s="45"/>
      <c r="L36" s="45"/>
      <c r="M36" s="45"/>
      <c r="N36" s="45"/>
      <c r="O36" s="45"/>
      <c r="P36" s="45"/>
      <c r="Q36" s="45"/>
      <c r="R36" s="45"/>
      <c r="S36" s="45"/>
      <c r="T36" s="45"/>
      <c r="U36" s="45"/>
      <c r="V36" s="45"/>
      <c r="W36" s="45"/>
    </row>
    <row r="37" spans="1:256">
      <c r="A37" s="197"/>
      <c r="B37" s="45" t="s">
        <v>72</v>
      </c>
      <c r="C37" s="128"/>
      <c r="D37" s="45"/>
      <c r="E37" s="45"/>
      <c r="F37" s="45"/>
      <c r="G37" s="45"/>
      <c r="H37" s="45"/>
      <c r="I37" s="45"/>
      <c r="J37" s="45"/>
      <c r="K37" s="45"/>
      <c r="L37" s="45"/>
      <c r="M37" s="45"/>
      <c r="N37" s="45"/>
      <c r="O37" s="45"/>
      <c r="P37" s="45"/>
      <c r="Q37" s="45"/>
      <c r="R37" s="45"/>
      <c r="S37" s="45"/>
      <c r="T37" s="45"/>
      <c r="U37" s="45"/>
      <c r="V37" s="45"/>
      <c r="W37" s="45"/>
    </row>
    <row r="38" spans="1:256">
      <c r="A38" s="197" t="s">
        <v>78</v>
      </c>
      <c r="B38" s="45" t="s">
        <v>71</v>
      </c>
      <c r="C38" s="128"/>
      <c r="D38" s="45"/>
      <c r="E38" s="45"/>
      <c r="F38" s="45"/>
      <c r="G38" s="45"/>
      <c r="H38" s="45"/>
      <c r="I38" s="45"/>
      <c r="J38" s="45"/>
      <c r="K38" s="45"/>
      <c r="L38" s="45"/>
      <c r="M38" s="45"/>
      <c r="N38" s="45"/>
      <c r="O38" s="45"/>
      <c r="P38" s="45"/>
      <c r="Q38" s="45"/>
      <c r="R38" s="45"/>
      <c r="S38" s="45"/>
      <c r="T38" s="45"/>
      <c r="U38" s="45"/>
      <c r="V38" s="45"/>
      <c r="W38" s="45"/>
    </row>
    <row r="39" spans="1:256">
      <c r="A39" s="197"/>
      <c r="B39" s="45" t="s">
        <v>72</v>
      </c>
      <c r="C39" s="128"/>
      <c r="D39" s="45"/>
      <c r="E39" s="45"/>
      <c r="F39" s="45"/>
      <c r="G39" s="45"/>
      <c r="H39" s="45"/>
      <c r="I39" s="45"/>
      <c r="J39" s="45"/>
      <c r="K39" s="45"/>
      <c r="L39" s="45"/>
      <c r="M39" s="45"/>
      <c r="N39" s="45"/>
      <c r="O39" s="45"/>
      <c r="P39" s="45"/>
      <c r="Q39" s="45"/>
      <c r="R39" s="45"/>
      <c r="S39" s="45"/>
      <c r="T39" s="45"/>
      <c r="U39" s="45"/>
      <c r="V39" s="45"/>
      <c r="W39" s="45"/>
    </row>
    <row r="40" spans="1:256" ht="33.75">
      <c r="A40" s="129" t="s">
        <v>79</v>
      </c>
      <c r="B40" s="130" t="s">
        <v>71</v>
      </c>
      <c r="C40" s="131"/>
      <c r="D40" s="45"/>
      <c r="E40" s="45"/>
      <c r="F40" s="45"/>
      <c r="G40" s="45"/>
      <c r="H40" s="45"/>
      <c r="I40" s="45"/>
      <c r="J40" s="45"/>
      <c r="K40" s="45"/>
      <c r="L40" s="45"/>
      <c r="M40" s="45"/>
      <c r="N40" s="45"/>
      <c r="O40" s="45"/>
      <c r="P40" s="45"/>
      <c r="Q40" s="45"/>
      <c r="R40" s="45"/>
      <c r="S40" s="45"/>
      <c r="T40" s="45"/>
      <c r="U40" s="45"/>
      <c r="V40" s="45"/>
      <c r="W40" s="45"/>
    </row>
    <row r="41" spans="1:256">
      <c r="A41" s="132" t="s">
        <v>80</v>
      </c>
      <c r="B41" s="45"/>
      <c r="C41" s="128"/>
      <c r="D41" s="45"/>
      <c r="E41" s="45"/>
      <c r="F41" s="45"/>
      <c r="G41" s="45"/>
      <c r="H41" s="45"/>
      <c r="I41" s="45"/>
      <c r="J41" s="45"/>
      <c r="K41" s="45"/>
      <c r="L41" s="54">
        <f>SUM(L23:L40)</f>
        <v>0</v>
      </c>
      <c r="M41" s="54">
        <f t="shared" ref="M41:W41" si="9">SUM(M23:M40)</f>
        <v>0</v>
      </c>
      <c r="N41" s="54">
        <f t="shared" si="9"/>
        <v>0</v>
      </c>
      <c r="O41" s="54">
        <f t="shared" si="9"/>
        <v>0</v>
      </c>
      <c r="P41" s="54">
        <f>SUM(P23:P40)</f>
        <v>319</v>
      </c>
      <c r="Q41" s="54">
        <f>SUM(Q23:Q40)</f>
        <v>256469.58215300005</v>
      </c>
      <c r="R41" s="54">
        <f>SUM(R23:R40)</f>
        <v>255159.82174900002</v>
      </c>
      <c r="S41" s="54">
        <f t="shared" si="9"/>
        <v>1309.7604040000369</v>
      </c>
      <c r="T41" s="54">
        <f t="shared" si="9"/>
        <v>319</v>
      </c>
      <c r="U41" s="54">
        <f t="shared" si="9"/>
        <v>256469.58215300005</v>
      </c>
      <c r="V41" s="54">
        <f t="shared" si="9"/>
        <v>255159.82174900002</v>
      </c>
      <c r="W41" s="54">
        <f t="shared" si="9"/>
        <v>1309.7604040000369</v>
      </c>
    </row>
    <row r="42" spans="1:256">
      <c r="A42" s="35"/>
      <c r="B42" s="18"/>
      <c r="C42" s="36"/>
      <c r="D42" s="18"/>
      <c r="E42" s="18"/>
      <c r="F42" s="18"/>
      <c r="G42" s="18"/>
      <c r="H42" s="18"/>
      <c r="I42" s="18"/>
      <c r="J42" s="18"/>
      <c r="K42" s="18"/>
      <c r="L42" s="18"/>
      <c r="M42" s="18"/>
      <c r="N42" s="18"/>
      <c r="O42" s="18"/>
      <c r="P42" s="18"/>
      <c r="Q42" s="18"/>
      <c r="R42" s="105"/>
      <c r="S42" s="18"/>
      <c r="T42" s="18"/>
      <c r="U42" s="18"/>
      <c r="V42" s="18"/>
      <c r="W42" s="18"/>
      <c r="X42" s="18"/>
      <c r="Y42" s="18"/>
      <c r="Z42" s="18"/>
      <c r="AA42" s="18"/>
      <c r="AB42" s="18"/>
      <c r="AC42" s="18"/>
      <c r="AD42" s="18"/>
      <c r="AE42" s="18"/>
      <c r="AF42" s="18"/>
      <c r="AG42" s="18"/>
      <c r="AH42" s="18"/>
      <c r="AI42" s="18"/>
      <c r="AJ42" s="18"/>
      <c r="AK42" s="18"/>
      <c r="AL42" s="18"/>
      <c r="AM42" s="18"/>
      <c r="AN42" s="18"/>
      <c r="AO42" s="18"/>
      <c r="AP42" s="18"/>
      <c r="AQ42" s="18"/>
      <c r="AR42" s="18"/>
      <c r="AS42" s="18"/>
      <c r="AT42" s="18"/>
      <c r="AU42" s="18"/>
      <c r="AV42" s="18"/>
      <c r="AW42" s="18"/>
      <c r="AX42" s="18"/>
      <c r="AY42" s="18"/>
      <c r="AZ42" s="18"/>
      <c r="BA42" s="18"/>
      <c r="BB42" s="18"/>
      <c r="BC42" s="18"/>
      <c r="BD42" s="18"/>
      <c r="BE42" s="18"/>
      <c r="BF42" s="18"/>
      <c r="BG42" s="18"/>
      <c r="BH42" s="18"/>
      <c r="BI42" s="18"/>
      <c r="BJ42" s="18"/>
      <c r="BK42" s="18"/>
      <c r="BL42" s="18"/>
      <c r="BM42" s="18"/>
      <c r="BN42" s="18"/>
      <c r="BO42" s="18"/>
      <c r="BP42" s="18"/>
      <c r="BQ42" s="18"/>
      <c r="BR42" s="18"/>
      <c r="BS42" s="18"/>
      <c r="BT42" s="18"/>
      <c r="BU42" s="18"/>
      <c r="BV42" s="18"/>
      <c r="BW42" s="18"/>
      <c r="BX42" s="18"/>
      <c r="BY42" s="18"/>
      <c r="BZ42" s="18"/>
      <c r="CA42" s="18"/>
      <c r="CB42" s="18"/>
      <c r="CC42" s="18"/>
      <c r="CD42" s="18"/>
      <c r="CE42" s="18"/>
      <c r="CF42" s="18"/>
      <c r="CG42" s="18"/>
      <c r="CH42" s="18"/>
      <c r="CI42" s="18"/>
      <c r="CJ42" s="18"/>
      <c r="CK42" s="18"/>
      <c r="CL42" s="18"/>
      <c r="CM42" s="18"/>
      <c r="CN42" s="18"/>
      <c r="CO42" s="18"/>
      <c r="CP42" s="18"/>
      <c r="CQ42" s="18"/>
      <c r="CR42" s="18"/>
      <c r="CS42" s="18"/>
      <c r="CT42" s="18"/>
      <c r="CU42" s="18"/>
      <c r="CV42" s="18"/>
      <c r="CW42" s="18"/>
      <c r="CX42" s="18"/>
      <c r="CY42" s="18"/>
      <c r="CZ42" s="18"/>
      <c r="DA42" s="18"/>
      <c r="DB42" s="18"/>
      <c r="DC42" s="18"/>
      <c r="DD42" s="18"/>
      <c r="DE42" s="18"/>
      <c r="DF42" s="18"/>
      <c r="DG42" s="18"/>
      <c r="DH42" s="18"/>
      <c r="DI42" s="18"/>
      <c r="DJ42" s="18"/>
      <c r="DK42" s="18"/>
      <c r="DL42" s="18"/>
      <c r="DM42" s="18"/>
      <c r="DN42" s="18"/>
      <c r="DO42" s="18"/>
      <c r="DP42" s="18"/>
      <c r="DQ42" s="18"/>
      <c r="DR42" s="18"/>
      <c r="DS42" s="18"/>
      <c r="DT42" s="18"/>
      <c r="DU42" s="18"/>
      <c r="DV42" s="18"/>
      <c r="DW42" s="18"/>
      <c r="DX42" s="18"/>
      <c r="DY42" s="18"/>
      <c r="DZ42" s="18"/>
      <c r="EA42" s="18"/>
      <c r="EB42" s="18"/>
      <c r="EC42" s="18"/>
      <c r="ED42" s="18"/>
      <c r="EE42" s="18"/>
      <c r="EF42" s="18"/>
      <c r="EG42" s="18"/>
      <c r="EH42" s="18"/>
      <c r="EI42" s="18"/>
      <c r="EJ42" s="18"/>
      <c r="EK42" s="18"/>
      <c r="EL42" s="18"/>
      <c r="EM42" s="18"/>
      <c r="EN42" s="18"/>
      <c r="EO42" s="18"/>
      <c r="EP42" s="18"/>
      <c r="EQ42" s="18"/>
      <c r="ER42" s="18"/>
      <c r="ES42" s="18"/>
      <c r="ET42" s="18"/>
      <c r="EU42" s="18"/>
      <c r="EV42" s="18"/>
      <c r="EW42" s="18"/>
      <c r="EX42" s="18"/>
      <c r="EY42" s="18"/>
      <c r="EZ42" s="18"/>
      <c r="FA42" s="18"/>
      <c r="FB42" s="18"/>
      <c r="FC42" s="18"/>
      <c r="FD42" s="18"/>
      <c r="FE42" s="18"/>
      <c r="FF42" s="18"/>
      <c r="FG42" s="18"/>
      <c r="FH42" s="18"/>
      <c r="FI42" s="18"/>
      <c r="FJ42" s="18"/>
      <c r="FK42" s="18"/>
      <c r="FL42" s="18"/>
      <c r="FM42" s="18"/>
      <c r="FN42" s="18"/>
      <c r="FO42" s="18"/>
      <c r="FP42" s="18"/>
      <c r="FQ42" s="18"/>
      <c r="FR42" s="18"/>
      <c r="FS42" s="18"/>
      <c r="FT42" s="18"/>
      <c r="FU42" s="18"/>
      <c r="FV42" s="18"/>
      <c r="FW42" s="18"/>
      <c r="FX42" s="18"/>
      <c r="FY42" s="18"/>
      <c r="FZ42" s="18"/>
      <c r="GA42" s="18"/>
      <c r="GB42" s="18"/>
      <c r="GC42" s="18"/>
      <c r="GD42" s="18"/>
      <c r="GE42" s="18"/>
      <c r="GF42" s="18"/>
      <c r="GG42" s="18"/>
      <c r="GH42" s="18"/>
      <c r="GI42" s="18"/>
      <c r="GJ42" s="18"/>
      <c r="GK42" s="18"/>
      <c r="GL42" s="18"/>
      <c r="GM42" s="18"/>
      <c r="GN42" s="18"/>
      <c r="GO42" s="18"/>
      <c r="GP42" s="18"/>
      <c r="GQ42" s="18"/>
      <c r="GR42" s="18"/>
      <c r="GS42" s="18"/>
      <c r="GT42" s="18"/>
      <c r="GU42" s="18"/>
      <c r="GV42" s="18"/>
      <c r="GW42" s="18"/>
      <c r="GX42" s="18"/>
      <c r="GY42" s="18"/>
      <c r="GZ42" s="18"/>
      <c r="HA42" s="18"/>
      <c r="HB42" s="18"/>
      <c r="HC42" s="18"/>
      <c r="HD42" s="18"/>
      <c r="HE42" s="18"/>
      <c r="HF42" s="18"/>
      <c r="HG42" s="18"/>
      <c r="HH42" s="18"/>
      <c r="HI42" s="18"/>
      <c r="HJ42" s="18"/>
      <c r="HK42" s="18"/>
      <c r="HL42" s="18"/>
      <c r="HM42" s="18"/>
      <c r="HN42" s="18"/>
      <c r="HO42" s="18"/>
      <c r="HP42" s="18"/>
      <c r="HQ42" s="18"/>
      <c r="HR42" s="18"/>
      <c r="HS42" s="18"/>
      <c r="HT42" s="18"/>
      <c r="HU42" s="18"/>
      <c r="HV42" s="18"/>
      <c r="HW42" s="18"/>
      <c r="HX42" s="18"/>
      <c r="HY42" s="18"/>
      <c r="HZ42" s="18"/>
      <c r="IA42" s="18"/>
      <c r="IB42" s="18"/>
      <c r="IC42" s="18"/>
      <c r="ID42" s="18"/>
      <c r="IE42" s="18"/>
      <c r="IF42" s="18"/>
      <c r="IG42" s="18"/>
      <c r="IH42" s="18"/>
      <c r="II42" s="18"/>
      <c r="IJ42" s="18"/>
      <c r="IK42" s="18"/>
      <c r="IL42" s="18"/>
      <c r="IM42" s="18"/>
      <c r="IN42" s="18"/>
      <c r="IO42" s="18"/>
      <c r="IP42" s="18"/>
      <c r="IQ42" s="18"/>
      <c r="IR42" s="18"/>
      <c r="IS42" s="18"/>
      <c r="IT42" s="18"/>
      <c r="IU42" s="18"/>
      <c r="IV42" s="18"/>
    </row>
    <row r="43" spans="1:256">
      <c r="A43" s="37"/>
      <c r="B43" s="37"/>
      <c r="C43" s="38"/>
      <c r="D43" s="37"/>
      <c r="E43" s="37"/>
      <c r="F43" s="37"/>
      <c r="G43" s="37"/>
      <c r="H43" s="37"/>
      <c r="I43" s="37"/>
      <c r="J43" s="37"/>
      <c r="K43" s="37"/>
      <c r="L43" s="37"/>
      <c r="M43" s="37"/>
      <c r="N43" s="37"/>
      <c r="O43" s="37"/>
      <c r="P43" s="37"/>
      <c r="R43" s="39"/>
      <c r="S43" s="39"/>
      <c r="T43" s="196" t="s">
        <v>434</v>
      </c>
      <c r="U43" s="196"/>
      <c r="V43" s="196"/>
      <c r="W43" s="196"/>
      <c r="X43" s="37"/>
      <c r="Y43" s="37"/>
      <c r="Z43" s="37"/>
      <c r="AA43" s="37"/>
      <c r="AB43" s="37"/>
      <c r="AC43" s="37"/>
      <c r="AD43" s="37"/>
      <c r="AE43" s="37"/>
      <c r="AF43" s="37"/>
      <c r="AG43" s="37"/>
      <c r="AH43" s="37"/>
      <c r="AI43" s="37"/>
      <c r="AJ43" s="37"/>
      <c r="AK43" s="37"/>
      <c r="AL43" s="37"/>
      <c r="AM43" s="37"/>
      <c r="AN43" s="37"/>
      <c r="AO43" s="37"/>
      <c r="AP43" s="37"/>
      <c r="AQ43" s="37"/>
      <c r="AR43" s="37"/>
      <c r="AS43" s="37"/>
      <c r="AT43" s="37"/>
      <c r="AU43" s="37"/>
      <c r="AV43" s="37"/>
      <c r="AW43" s="37"/>
      <c r="AX43" s="37"/>
      <c r="AY43" s="37"/>
      <c r="AZ43" s="37"/>
      <c r="BA43" s="37"/>
      <c r="BB43" s="37"/>
      <c r="BC43" s="37"/>
      <c r="BD43" s="37"/>
      <c r="BE43" s="37"/>
      <c r="BF43" s="37"/>
      <c r="BG43" s="37"/>
      <c r="BH43" s="37"/>
      <c r="BI43" s="37"/>
      <c r="BJ43" s="37"/>
      <c r="BK43" s="37"/>
      <c r="BL43" s="37"/>
      <c r="BM43" s="37"/>
      <c r="BN43" s="37"/>
      <c r="BO43" s="37"/>
      <c r="BP43" s="37"/>
      <c r="BQ43" s="37"/>
      <c r="BR43" s="37"/>
      <c r="BS43" s="37"/>
      <c r="BT43" s="37"/>
      <c r="BU43" s="37"/>
      <c r="BV43" s="37"/>
      <c r="BW43" s="37"/>
      <c r="BX43" s="37"/>
      <c r="BY43" s="37"/>
      <c r="BZ43" s="37"/>
      <c r="CA43" s="37"/>
      <c r="CB43" s="37"/>
      <c r="CC43" s="37"/>
      <c r="CD43" s="37"/>
      <c r="CE43" s="37"/>
      <c r="CF43" s="37"/>
      <c r="CG43" s="37"/>
      <c r="CH43" s="37"/>
      <c r="CI43" s="37"/>
      <c r="CJ43" s="37"/>
      <c r="CK43" s="37"/>
      <c r="CL43" s="37"/>
      <c r="CM43" s="37"/>
      <c r="CN43" s="37"/>
      <c r="CO43" s="37"/>
      <c r="CP43" s="37"/>
      <c r="CQ43" s="37"/>
      <c r="CR43" s="37"/>
      <c r="CS43" s="37"/>
      <c r="CT43" s="37"/>
      <c r="CU43" s="37"/>
      <c r="CV43" s="37"/>
      <c r="CW43" s="37"/>
      <c r="CX43" s="37"/>
      <c r="CY43" s="37"/>
      <c r="CZ43" s="37"/>
      <c r="DA43" s="37"/>
      <c r="DB43" s="37"/>
      <c r="DC43" s="37"/>
      <c r="DD43" s="37"/>
      <c r="DE43" s="37"/>
      <c r="DF43" s="37"/>
      <c r="DG43" s="37"/>
      <c r="DH43" s="37"/>
      <c r="DI43" s="37"/>
      <c r="DJ43" s="37"/>
      <c r="DK43" s="37"/>
      <c r="DL43" s="37"/>
      <c r="DM43" s="37"/>
      <c r="DN43" s="37"/>
      <c r="DO43" s="37"/>
      <c r="DP43" s="37"/>
      <c r="DQ43" s="37"/>
      <c r="DR43" s="37"/>
      <c r="DS43" s="37"/>
      <c r="DT43" s="37"/>
      <c r="DU43" s="37"/>
      <c r="DV43" s="37"/>
      <c r="DW43" s="37"/>
      <c r="DX43" s="37"/>
      <c r="DY43" s="37"/>
      <c r="DZ43" s="37"/>
      <c r="EA43" s="37"/>
      <c r="EB43" s="37"/>
      <c r="EC43" s="37"/>
      <c r="ED43" s="37"/>
      <c r="EE43" s="37"/>
      <c r="EF43" s="37"/>
      <c r="EG43" s="37"/>
      <c r="EH43" s="37"/>
      <c r="EI43" s="37"/>
      <c r="EJ43" s="37"/>
      <c r="EK43" s="37"/>
      <c r="EL43" s="37"/>
      <c r="EM43" s="37"/>
      <c r="EN43" s="37"/>
      <c r="EO43" s="37"/>
      <c r="EP43" s="37"/>
      <c r="EQ43" s="37"/>
      <c r="ER43" s="37"/>
      <c r="ES43" s="37"/>
      <c r="ET43" s="37"/>
      <c r="EU43" s="37"/>
      <c r="EV43" s="37"/>
      <c r="EW43" s="37"/>
      <c r="EX43" s="37"/>
      <c r="EY43" s="37"/>
      <c r="EZ43" s="37"/>
      <c r="FA43" s="37"/>
      <c r="FB43" s="37"/>
      <c r="FC43" s="37"/>
      <c r="FD43" s="37"/>
      <c r="FE43" s="37"/>
      <c r="FF43" s="37"/>
      <c r="FG43" s="37"/>
      <c r="FH43" s="37"/>
      <c r="FI43" s="37"/>
      <c r="FJ43" s="37"/>
      <c r="FK43" s="37"/>
      <c r="FL43" s="37"/>
      <c r="FM43" s="37"/>
      <c r="FN43" s="37"/>
      <c r="FO43" s="37"/>
      <c r="FP43" s="37"/>
      <c r="FQ43" s="37"/>
      <c r="FR43" s="37"/>
      <c r="FS43" s="37"/>
      <c r="FT43" s="37"/>
      <c r="FU43" s="37"/>
      <c r="FV43" s="37"/>
      <c r="FW43" s="37"/>
      <c r="FX43" s="37"/>
      <c r="FY43" s="37"/>
      <c r="FZ43" s="37"/>
      <c r="GA43" s="37"/>
      <c r="GB43" s="37"/>
      <c r="GC43" s="37"/>
      <c r="GD43" s="37"/>
      <c r="GE43" s="37"/>
      <c r="GF43" s="37"/>
      <c r="GG43" s="37"/>
      <c r="GH43" s="37"/>
      <c r="GI43" s="37"/>
      <c r="GJ43" s="37"/>
      <c r="GK43" s="37"/>
      <c r="GL43" s="37"/>
      <c r="GM43" s="37"/>
      <c r="GN43" s="37"/>
      <c r="GO43" s="37"/>
      <c r="GP43" s="37"/>
      <c r="GQ43" s="37"/>
      <c r="GR43" s="37"/>
      <c r="GS43" s="37"/>
      <c r="GT43" s="37"/>
      <c r="GU43" s="37"/>
      <c r="GV43" s="37"/>
      <c r="GW43" s="37"/>
      <c r="GX43" s="37"/>
      <c r="GY43" s="37"/>
      <c r="GZ43" s="37"/>
      <c r="HA43" s="37"/>
      <c r="HB43" s="37"/>
      <c r="HC43" s="37"/>
      <c r="HD43" s="37"/>
      <c r="HE43" s="37"/>
      <c r="HF43" s="37"/>
      <c r="HG43" s="37"/>
      <c r="HH43" s="37"/>
      <c r="HI43" s="37"/>
      <c r="HJ43" s="37"/>
      <c r="HK43" s="37"/>
      <c r="HL43" s="37"/>
      <c r="HM43" s="37"/>
      <c r="HN43" s="37"/>
      <c r="HO43" s="37"/>
      <c r="HP43" s="37"/>
      <c r="HQ43" s="37"/>
      <c r="HR43" s="37"/>
      <c r="HS43" s="37"/>
      <c r="HT43" s="37"/>
      <c r="HU43" s="37"/>
      <c r="HV43" s="37"/>
      <c r="HW43" s="37"/>
      <c r="HX43" s="37"/>
      <c r="HY43" s="37"/>
      <c r="HZ43" s="37"/>
      <c r="IA43" s="37"/>
      <c r="IB43" s="37"/>
      <c r="IC43" s="37"/>
      <c r="ID43" s="37"/>
      <c r="IE43" s="37"/>
      <c r="IF43" s="37"/>
      <c r="IG43" s="37"/>
      <c r="IH43" s="37"/>
      <c r="II43" s="37"/>
      <c r="IJ43" s="37"/>
      <c r="IK43" s="37"/>
      <c r="IL43" s="37"/>
      <c r="IM43" s="37"/>
      <c r="IN43" s="37"/>
      <c r="IO43" s="37"/>
      <c r="IP43" s="37"/>
      <c r="IQ43" s="37"/>
      <c r="IR43" s="37"/>
      <c r="IS43" s="37"/>
      <c r="IT43" s="37"/>
      <c r="IU43" s="37"/>
      <c r="IV43" s="37"/>
    </row>
    <row r="44" spans="1:256" ht="15.75">
      <c r="Q44" s="40"/>
      <c r="R44" s="40"/>
      <c r="S44" s="41"/>
      <c r="T44" s="41"/>
    </row>
    <row r="45" spans="1:256" ht="15.75">
      <c r="Q45" s="40"/>
      <c r="R45" s="40"/>
      <c r="S45" s="41"/>
      <c r="T45" s="41"/>
    </row>
  </sheetData>
  <mergeCells count="32">
    <mergeCell ref="T43:W43"/>
    <mergeCell ref="A7:W7"/>
    <mergeCell ref="A1:B1"/>
    <mergeCell ref="P1:W1"/>
    <mergeCell ref="A2:B2"/>
    <mergeCell ref="P2:W2"/>
    <mergeCell ref="A4:W6"/>
    <mergeCell ref="T8:W8"/>
    <mergeCell ref="A9:C10"/>
    <mergeCell ref="D9:G9"/>
    <mergeCell ref="H9:K9"/>
    <mergeCell ref="L9:O9"/>
    <mergeCell ref="P9:S9"/>
    <mergeCell ref="T9:W9"/>
    <mergeCell ref="A29:A30"/>
    <mergeCell ref="A11:C11"/>
    <mergeCell ref="A12:B13"/>
    <mergeCell ref="A14:B15"/>
    <mergeCell ref="A16:B17"/>
    <mergeCell ref="A18:B19"/>
    <mergeCell ref="A20:B20"/>
    <mergeCell ref="A21:B21"/>
    <mergeCell ref="A22:C22"/>
    <mergeCell ref="A23:A25"/>
    <mergeCell ref="B23:B24"/>
    <mergeCell ref="A26:A28"/>
    <mergeCell ref="B26:B27"/>
    <mergeCell ref="A31:A33"/>
    <mergeCell ref="B31:B32"/>
    <mergeCell ref="A34:A35"/>
    <mergeCell ref="A36:A37"/>
    <mergeCell ref="A38:A39"/>
  </mergeCells>
  <pageMargins left="0.78" right="0.23622047244094499" top="0.511811023622047" bottom="0.43307086614173201" header="0.31496062992126" footer="0.31496062992126"/>
  <pageSetup paperSize="9" scale="90" orientation="landscape" verticalDpi="0" r:id="rId1"/>
  <ignoredErrors>
    <ignoredError sqref="S23 S19:W19 P18 P20:W20 Q19:R19 S32 S24 S29 S27 S30 S31 R28:S28 R25:S25 S26 P25 P28 P24 P29 T28:W28 P27 T25:W25 P26 T26:W26 P32 P31 T31:W31 T30:W30 T27:W27 T29:X29 T24:W24 T32:W32 P30 P13:Q13 R13:W13 R14:W14 R15:W15 P16 R16:W16 P17 R17:W17 R18:W18 R24 R26 R27 R29 R30 R31 R32 Q28 Q25 Q23:Q24 Q26:Q27 Q29:Q32 Y16" unlockedFormula="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V48"/>
  <sheetViews>
    <sheetView view="pageBreakPreview" zoomScale="85" zoomScaleSheetLayoutView="85" workbookViewId="0">
      <selection activeCell="E12" sqref="E12"/>
    </sheetView>
  </sheetViews>
  <sheetFormatPr defaultRowHeight="15.75"/>
  <cols>
    <col min="1" max="1" width="4.875" style="57" customWidth="1"/>
    <col min="2" max="2" width="28.375" style="72" customWidth="1"/>
    <col min="3" max="3" width="10.125" style="72" customWidth="1"/>
    <col min="4" max="4" width="6.625" style="72" customWidth="1"/>
    <col min="5" max="8" width="19.125" style="72" customWidth="1"/>
    <col min="9" max="9" width="11.875" style="72" bestFit="1" customWidth="1"/>
    <col min="10" max="256" width="9" style="72"/>
    <col min="257" max="257" width="4.875" style="72" customWidth="1"/>
    <col min="258" max="258" width="28.375" style="72" customWidth="1"/>
    <col min="259" max="259" width="10.125" style="72" customWidth="1"/>
    <col min="260" max="260" width="6.625" style="72" customWidth="1"/>
    <col min="261" max="264" width="19.125" style="72" customWidth="1"/>
    <col min="265" max="512" width="9" style="72"/>
    <col min="513" max="513" width="4.875" style="72" customWidth="1"/>
    <col min="514" max="514" width="28.375" style="72" customWidth="1"/>
    <col min="515" max="515" width="10.125" style="72" customWidth="1"/>
    <col min="516" max="516" width="6.625" style="72" customWidth="1"/>
    <col min="517" max="520" width="19.125" style="72" customWidth="1"/>
    <col min="521" max="768" width="9" style="72"/>
    <col min="769" max="769" width="4.875" style="72" customWidth="1"/>
    <col min="770" max="770" width="28.375" style="72" customWidth="1"/>
    <col min="771" max="771" width="10.125" style="72" customWidth="1"/>
    <col min="772" max="772" width="6.625" style="72" customWidth="1"/>
    <col min="773" max="776" width="19.125" style="72" customWidth="1"/>
    <col min="777" max="1024" width="9" style="72"/>
    <col min="1025" max="1025" width="4.875" style="72" customWidth="1"/>
    <col min="1026" max="1026" width="28.375" style="72" customWidth="1"/>
    <col min="1027" max="1027" width="10.125" style="72" customWidth="1"/>
    <col min="1028" max="1028" width="6.625" style="72" customWidth="1"/>
    <col min="1029" max="1032" width="19.125" style="72" customWidth="1"/>
    <col min="1033" max="1280" width="9" style="72"/>
    <col min="1281" max="1281" width="4.875" style="72" customWidth="1"/>
    <col min="1282" max="1282" width="28.375" style="72" customWidth="1"/>
    <col min="1283" max="1283" width="10.125" style="72" customWidth="1"/>
    <col min="1284" max="1284" width="6.625" style="72" customWidth="1"/>
    <col min="1285" max="1288" width="19.125" style="72" customWidth="1"/>
    <col min="1289" max="1536" width="9" style="72"/>
    <col min="1537" max="1537" width="4.875" style="72" customWidth="1"/>
    <col min="1538" max="1538" width="28.375" style="72" customWidth="1"/>
    <col min="1539" max="1539" width="10.125" style="72" customWidth="1"/>
    <col min="1540" max="1540" width="6.625" style="72" customWidth="1"/>
    <col min="1541" max="1544" width="19.125" style="72" customWidth="1"/>
    <col min="1545" max="1792" width="9" style="72"/>
    <col min="1793" max="1793" width="4.875" style="72" customWidth="1"/>
    <col min="1794" max="1794" width="28.375" style="72" customWidth="1"/>
    <col min="1795" max="1795" width="10.125" style="72" customWidth="1"/>
    <col min="1796" max="1796" width="6.625" style="72" customWidth="1"/>
    <col min="1797" max="1800" width="19.125" style="72" customWidth="1"/>
    <col min="1801" max="2048" width="9" style="72"/>
    <col min="2049" max="2049" width="4.875" style="72" customWidth="1"/>
    <col min="2050" max="2050" width="28.375" style="72" customWidth="1"/>
    <col min="2051" max="2051" width="10.125" style="72" customWidth="1"/>
    <col min="2052" max="2052" width="6.625" style="72" customWidth="1"/>
    <col min="2053" max="2056" width="19.125" style="72" customWidth="1"/>
    <col min="2057" max="2304" width="9" style="72"/>
    <col min="2305" max="2305" width="4.875" style="72" customWidth="1"/>
    <col min="2306" max="2306" width="28.375" style="72" customWidth="1"/>
    <col min="2307" max="2307" width="10.125" style="72" customWidth="1"/>
    <col min="2308" max="2308" width="6.625" style="72" customWidth="1"/>
    <col min="2309" max="2312" width="19.125" style="72" customWidth="1"/>
    <col min="2313" max="2560" width="9" style="72"/>
    <col min="2561" max="2561" width="4.875" style="72" customWidth="1"/>
    <col min="2562" max="2562" width="28.375" style="72" customWidth="1"/>
    <col min="2563" max="2563" width="10.125" style="72" customWidth="1"/>
    <col min="2564" max="2564" width="6.625" style="72" customWidth="1"/>
    <col min="2565" max="2568" width="19.125" style="72" customWidth="1"/>
    <col min="2569" max="2816" width="9" style="72"/>
    <col min="2817" max="2817" width="4.875" style="72" customWidth="1"/>
    <col min="2818" max="2818" width="28.375" style="72" customWidth="1"/>
    <col min="2819" max="2819" width="10.125" style="72" customWidth="1"/>
    <col min="2820" max="2820" width="6.625" style="72" customWidth="1"/>
    <col min="2821" max="2824" width="19.125" style="72" customWidth="1"/>
    <col min="2825" max="3072" width="9" style="72"/>
    <col min="3073" max="3073" width="4.875" style="72" customWidth="1"/>
    <col min="3074" max="3074" width="28.375" style="72" customWidth="1"/>
    <col min="3075" max="3075" width="10.125" style="72" customWidth="1"/>
    <col min="3076" max="3076" width="6.625" style="72" customWidth="1"/>
    <col min="3077" max="3080" width="19.125" style="72" customWidth="1"/>
    <col min="3081" max="3328" width="9" style="72"/>
    <col min="3329" max="3329" width="4.875" style="72" customWidth="1"/>
    <col min="3330" max="3330" width="28.375" style="72" customWidth="1"/>
    <col min="3331" max="3331" width="10.125" style="72" customWidth="1"/>
    <col min="3332" max="3332" width="6.625" style="72" customWidth="1"/>
    <col min="3333" max="3336" width="19.125" style="72" customWidth="1"/>
    <col min="3337" max="3584" width="9" style="72"/>
    <col min="3585" max="3585" width="4.875" style="72" customWidth="1"/>
    <col min="3586" max="3586" width="28.375" style="72" customWidth="1"/>
    <col min="3587" max="3587" width="10.125" style="72" customWidth="1"/>
    <col min="3588" max="3588" width="6.625" style="72" customWidth="1"/>
    <col min="3589" max="3592" width="19.125" style="72" customWidth="1"/>
    <col min="3593" max="3840" width="9" style="72"/>
    <col min="3841" max="3841" width="4.875" style="72" customWidth="1"/>
    <col min="3842" max="3842" width="28.375" style="72" customWidth="1"/>
    <col min="3843" max="3843" width="10.125" style="72" customWidth="1"/>
    <col min="3844" max="3844" width="6.625" style="72" customWidth="1"/>
    <col min="3845" max="3848" width="19.125" style="72" customWidth="1"/>
    <col min="3849" max="4096" width="9" style="72"/>
    <col min="4097" max="4097" width="4.875" style="72" customWidth="1"/>
    <col min="4098" max="4098" width="28.375" style="72" customWidth="1"/>
    <col min="4099" max="4099" width="10.125" style="72" customWidth="1"/>
    <col min="4100" max="4100" width="6.625" style="72" customWidth="1"/>
    <col min="4101" max="4104" width="19.125" style="72" customWidth="1"/>
    <col min="4105" max="4352" width="9" style="72"/>
    <col min="4353" max="4353" width="4.875" style="72" customWidth="1"/>
    <col min="4354" max="4354" width="28.375" style="72" customWidth="1"/>
    <col min="4355" max="4355" width="10.125" style="72" customWidth="1"/>
    <col min="4356" max="4356" width="6.625" style="72" customWidth="1"/>
    <col min="4357" max="4360" width="19.125" style="72" customWidth="1"/>
    <col min="4361" max="4608" width="9" style="72"/>
    <col min="4609" max="4609" width="4.875" style="72" customWidth="1"/>
    <col min="4610" max="4610" width="28.375" style="72" customWidth="1"/>
    <col min="4611" max="4611" width="10.125" style="72" customWidth="1"/>
    <col min="4612" max="4612" width="6.625" style="72" customWidth="1"/>
    <col min="4613" max="4616" width="19.125" style="72" customWidth="1"/>
    <col min="4617" max="4864" width="9" style="72"/>
    <col min="4865" max="4865" width="4.875" style="72" customWidth="1"/>
    <col min="4866" max="4866" width="28.375" style="72" customWidth="1"/>
    <col min="4867" max="4867" width="10.125" style="72" customWidth="1"/>
    <col min="4868" max="4868" width="6.625" style="72" customWidth="1"/>
    <col min="4869" max="4872" width="19.125" style="72" customWidth="1"/>
    <col min="4873" max="5120" width="9" style="72"/>
    <col min="5121" max="5121" width="4.875" style="72" customWidth="1"/>
    <col min="5122" max="5122" width="28.375" style="72" customWidth="1"/>
    <col min="5123" max="5123" width="10.125" style="72" customWidth="1"/>
    <col min="5124" max="5124" width="6.625" style="72" customWidth="1"/>
    <col min="5125" max="5128" width="19.125" style="72" customWidth="1"/>
    <col min="5129" max="5376" width="9" style="72"/>
    <col min="5377" max="5377" width="4.875" style="72" customWidth="1"/>
    <col min="5378" max="5378" width="28.375" style="72" customWidth="1"/>
    <col min="5379" max="5379" width="10.125" style="72" customWidth="1"/>
    <col min="5380" max="5380" width="6.625" style="72" customWidth="1"/>
    <col min="5381" max="5384" width="19.125" style="72" customWidth="1"/>
    <col min="5385" max="5632" width="9" style="72"/>
    <col min="5633" max="5633" width="4.875" style="72" customWidth="1"/>
    <col min="5634" max="5634" width="28.375" style="72" customWidth="1"/>
    <col min="5635" max="5635" width="10.125" style="72" customWidth="1"/>
    <col min="5636" max="5636" width="6.625" style="72" customWidth="1"/>
    <col min="5637" max="5640" width="19.125" style="72" customWidth="1"/>
    <col min="5641" max="5888" width="9" style="72"/>
    <col min="5889" max="5889" width="4.875" style="72" customWidth="1"/>
    <col min="5890" max="5890" width="28.375" style="72" customWidth="1"/>
    <col min="5891" max="5891" width="10.125" style="72" customWidth="1"/>
    <col min="5892" max="5892" width="6.625" style="72" customWidth="1"/>
    <col min="5893" max="5896" width="19.125" style="72" customWidth="1"/>
    <col min="5897" max="6144" width="9" style="72"/>
    <col min="6145" max="6145" width="4.875" style="72" customWidth="1"/>
    <col min="6146" max="6146" width="28.375" style="72" customWidth="1"/>
    <col min="6147" max="6147" width="10.125" style="72" customWidth="1"/>
    <col min="6148" max="6148" width="6.625" style="72" customWidth="1"/>
    <col min="6149" max="6152" width="19.125" style="72" customWidth="1"/>
    <col min="6153" max="6400" width="9" style="72"/>
    <col min="6401" max="6401" width="4.875" style="72" customWidth="1"/>
    <col min="6402" max="6402" width="28.375" style="72" customWidth="1"/>
    <col min="6403" max="6403" width="10.125" style="72" customWidth="1"/>
    <col min="6404" max="6404" width="6.625" style="72" customWidth="1"/>
    <col min="6405" max="6408" width="19.125" style="72" customWidth="1"/>
    <col min="6409" max="6656" width="9" style="72"/>
    <col min="6657" max="6657" width="4.875" style="72" customWidth="1"/>
    <col min="6658" max="6658" width="28.375" style="72" customWidth="1"/>
    <col min="6659" max="6659" width="10.125" style="72" customWidth="1"/>
    <col min="6660" max="6660" width="6.625" style="72" customWidth="1"/>
    <col min="6661" max="6664" width="19.125" style="72" customWidth="1"/>
    <col min="6665" max="6912" width="9" style="72"/>
    <col min="6913" max="6913" width="4.875" style="72" customWidth="1"/>
    <col min="6914" max="6914" width="28.375" style="72" customWidth="1"/>
    <col min="6915" max="6915" width="10.125" style="72" customWidth="1"/>
    <col min="6916" max="6916" width="6.625" style="72" customWidth="1"/>
    <col min="6917" max="6920" width="19.125" style="72" customWidth="1"/>
    <col min="6921" max="7168" width="9" style="72"/>
    <col min="7169" max="7169" width="4.875" style="72" customWidth="1"/>
    <col min="7170" max="7170" width="28.375" style="72" customWidth="1"/>
    <col min="7171" max="7171" width="10.125" style="72" customWidth="1"/>
    <col min="7172" max="7172" width="6.625" style="72" customWidth="1"/>
    <col min="7173" max="7176" width="19.125" style="72" customWidth="1"/>
    <col min="7177" max="7424" width="9" style="72"/>
    <col min="7425" max="7425" width="4.875" style="72" customWidth="1"/>
    <col min="7426" max="7426" width="28.375" style="72" customWidth="1"/>
    <col min="7427" max="7427" width="10.125" style="72" customWidth="1"/>
    <col min="7428" max="7428" width="6.625" style="72" customWidth="1"/>
    <col min="7429" max="7432" width="19.125" style="72" customWidth="1"/>
    <col min="7433" max="7680" width="9" style="72"/>
    <col min="7681" max="7681" width="4.875" style="72" customWidth="1"/>
    <col min="7682" max="7682" width="28.375" style="72" customWidth="1"/>
    <col min="7683" max="7683" width="10.125" style="72" customWidth="1"/>
    <col min="7684" max="7684" width="6.625" style="72" customWidth="1"/>
    <col min="7685" max="7688" width="19.125" style="72" customWidth="1"/>
    <col min="7689" max="7936" width="9" style="72"/>
    <col min="7937" max="7937" width="4.875" style="72" customWidth="1"/>
    <col min="7938" max="7938" width="28.375" style="72" customWidth="1"/>
    <col min="7939" max="7939" width="10.125" style="72" customWidth="1"/>
    <col min="7940" max="7940" width="6.625" style="72" customWidth="1"/>
    <col min="7941" max="7944" width="19.125" style="72" customWidth="1"/>
    <col min="7945" max="8192" width="9" style="72"/>
    <col min="8193" max="8193" width="4.875" style="72" customWidth="1"/>
    <col min="8194" max="8194" width="28.375" style="72" customWidth="1"/>
    <col min="8195" max="8195" width="10.125" style="72" customWidth="1"/>
    <col min="8196" max="8196" width="6.625" style="72" customWidth="1"/>
    <col min="8197" max="8200" width="19.125" style="72" customWidth="1"/>
    <col min="8201" max="8448" width="9" style="72"/>
    <col min="8449" max="8449" width="4.875" style="72" customWidth="1"/>
    <col min="8450" max="8450" width="28.375" style="72" customWidth="1"/>
    <col min="8451" max="8451" width="10.125" style="72" customWidth="1"/>
    <col min="8452" max="8452" width="6.625" style="72" customWidth="1"/>
    <col min="8453" max="8456" width="19.125" style="72" customWidth="1"/>
    <col min="8457" max="8704" width="9" style="72"/>
    <col min="8705" max="8705" width="4.875" style="72" customWidth="1"/>
    <col min="8706" max="8706" width="28.375" style="72" customWidth="1"/>
    <col min="8707" max="8707" width="10.125" style="72" customWidth="1"/>
    <col min="8708" max="8708" width="6.625" style="72" customWidth="1"/>
    <col min="8709" max="8712" width="19.125" style="72" customWidth="1"/>
    <col min="8713" max="8960" width="9" style="72"/>
    <col min="8961" max="8961" width="4.875" style="72" customWidth="1"/>
    <col min="8962" max="8962" width="28.375" style="72" customWidth="1"/>
    <col min="8963" max="8963" width="10.125" style="72" customWidth="1"/>
    <col min="8964" max="8964" width="6.625" style="72" customWidth="1"/>
    <col min="8965" max="8968" width="19.125" style="72" customWidth="1"/>
    <col min="8969" max="9216" width="9" style="72"/>
    <col min="9217" max="9217" width="4.875" style="72" customWidth="1"/>
    <col min="9218" max="9218" width="28.375" style="72" customWidth="1"/>
    <col min="9219" max="9219" width="10.125" style="72" customWidth="1"/>
    <col min="9220" max="9220" width="6.625" style="72" customWidth="1"/>
    <col min="9221" max="9224" width="19.125" style="72" customWidth="1"/>
    <col min="9225" max="9472" width="9" style="72"/>
    <col min="9473" max="9473" width="4.875" style="72" customWidth="1"/>
    <col min="9474" max="9474" width="28.375" style="72" customWidth="1"/>
    <col min="9475" max="9475" width="10.125" style="72" customWidth="1"/>
    <col min="9476" max="9476" width="6.625" style="72" customWidth="1"/>
    <col min="9477" max="9480" width="19.125" style="72" customWidth="1"/>
    <col min="9481" max="9728" width="9" style="72"/>
    <col min="9729" max="9729" width="4.875" style="72" customWidth="1"/>
    <col min="9730" max="9730" width="28.375" style="72" customWidth="1"/>
    <col min="9731" max="9731" width="10.125" style="72" customWidth="1"/>
    <col min="9732" max="9732" width="6.625" style="72" customWidth="1"/>
    <col min="9733" max="9736" width="19.125" style="72" customWidth="1"/>
    <col min="9737" max="9984" width="9" style="72"/>
    <col min="9985" max="9985" width="4.875" style="72" customWidth="1"/>
    <col min="9986" max="9986" width="28.375" style="72" customWidth="1"/>
    <col min="9987" max="9987" width="10.125" style="72" customWidth="1"/>
    <col min="9988" max="9988" width="6.625" style="72" customWidth="1"/>
    <col min="9989" max="9992" width="19.125" style="72" customWidth="1"/>
    <col min="9993" max="10240" width="9" style="72"/>
    <col min="10241" max="10241" width="4.875" style="72" customWidth="1"/>
    <col min="10242" max="10242" width="28.375" style="72" customWidth="1"/>
    <col min="10243" max="10243" width="10.125" style="72" customWidth="1"/>
    <col min="10244" max="10244" width="6.625" style="72" customWidth="1"/>
    <col min="10245" max="10248" width="19.125" style="72" customWidth="1"/>
    <col min="10249" max="10496" width="9" style="72"/>
    <col min="10497" max="10497" width="4.875" style="72" customWidth="1"/>
    <col min="10498" max="10498" width="28.375" style="72" customWidth="1"/>
    <col min="10499" max="10499" width="10.125" style="72" customWidth="1"/>
    <col min="10500" max="10500" width="6.625" style="72" customWidth="1"/>
    <col min="10501" max="10504" width="19.125" style="72" customWidth="1"/>
    <col min="10505" max="10752" width="9" style="72"/>
    <col min="10753" max="10753" width="4.875" style="72" customWidth="1"/>
    <col min="10754" max="10754" width="28.375" style="72" customWidth="1"/>
    <col min="10755" max="10755" width="10.125" style="72" customWidth="1"/>
    <col min="10756" max="10756" width="6.625" style="72" customWidth="1"/>
    <col min="10757" max="10760" width="19.125" style="72" customWidth="1"/>
    <col min="10761" max="11008" width="9" style="72"/>
    <col min="11009" max="11009" width="4.875" style="72" customWidth="1"/>
    <col min="11010" max="11010" width="28.375" style="72" customWidth="1"/>
    <col min="11011" max="11011" width="10.125" style="72" customWidth="1"/>
    <col min="11012" max="11012" width="6.625" style="72" customWidth="1"/>
    <col min="11013" max="11016" width="19.125" style="72" customWidth="1"/>
    <col min="11017" max="11264" width="9" style="72"/>
    <col min="11265" max="11265" width="4.875" style="72" customWidth="1"/>
    <col min="11266" max="11266" width="28.375" style="72" customWidth="1"/>
    <col min="11267" max="11267" width="10.125" style="72" customWidth="1"/>
    <col min="11268" max="11268" width="6.625" style="72" customWidth="1"/>
    <col min="11269" max="11272" width="19.125" style="72" customWidth="1"/>
    <col min="11273" max="11520" width="9" style="72"/>
    <col min="11521" max="11521" width="4.875" style="72" customWidth="1"/>
    <col min="11522" max="11522" width="28.375" style="72" customWidth="1"/>
    <col min="11523" max="11523" width="10.125" style="72" customWidth="1"/>
    <col min="11524" max="11524" width="6.625" style="72" customWidth="1"/>
    <col min="11525" max="11528" width="19.125" style="72" customWidth="1"/>
    <col min="11529" max="11776" width="9" style="72"/>
    <col min="11777" max="11777" width="4.875" style="72" customWidth="1"/>
    <col min="11778" max="11778" width="28.375" style="72" customWidth="1"/>
    <col min="11779" max="11779" width="10.125" style="72" customWidth="1"/>
    <col min="11780" max="11780" width="6.625" style="72" customWidth="1"/>
    <col min="11781" max="11784" width="19.125" style="72" customWidth="1"/>
    <col min="11785" max="12032" width="9" style="72"/>
    <col min="12033" max="12033" width="4.875" style="72" customWidth="1"/>
    <col min="12034" max="12034" width="28.375" style="72" customWidth="1"/>
    <col min="12035" max="12035" width="10.125" style="72" customWidth="1"/>
    <col min="12036" max="12036" width="6.625" style="72" customWidth="1"/>
    <col min="12037" max="12040" width="19.125" style="72" customWidth="1"/>
    <col min="12041" max="12288" width="9" style="72"/>
    <col min="12289" max="12289" width="4.875" style="72" customWidth="1"/>
    <col min="12290" max="12290" width="28.375" style="72" customWidth="1"/>
    <col min="12291" max="12291" width="10.125" style="72" customWidth="1"/>
    <col min="12292" max="12292" width="6.625" style="72" customWidth="1"/>
    <col min="12293" max="12296" width="19.125" style="72" customWidth="1"/>
    <col min="12297" max="12544" width="9" style="72"/>
    <col min="12545" max="12545" width="4.875" style="72" customWidth="1"/>
    <col min="12546" max="12546" width="28.375" style="72" customWidth="1"/>
    <col min="12547" max="12547" width="10.125" style="72" customWidth="1"/>
    <col min="12548" max="12548" width="6.625" style="72" customWidth="1"/>
    <col min="12549" max="12552" width="19.125" style="72" customWidth="1"/>
    <col min="12553" max="12800" width="9" style="72"/>
    <col min="12801" max="12801" width="4.875" style="72" customWidth="1"/>
    <col min="12802" max="12802" width="28.375" style="72" customWidth="1"/>
    <col min="12803" max="12803" width="10.125" style="72" customWidth="1"/>
    <col min="12804" max="12804" width="6.625" style="72" customWidth="1"/>
    <col min="12805" max="12808" width="19.125" style="72" customWidth="1"/>
    <col min="12809" max="13056" width="9" style="72"/>
    <col min="13057" max="13057" width="4.875" style="72" customWidth="1"/>
    <col min="13058" max="13058" width="28.375" style="72" customWidth="1"/>
    <col min="13059" max="13059" width="10.125" style="72" customWidth="1"/>
    <col min="13060" max="13060" width="6.625" style="72" customWidth="1"/>
    <col min="13061" max="13064" width="19.125" style="72" customWidth="1"/>
    <col min="13065" max="13312" width="9" style="72"/>
    <col min="13313" max="13313" width="4.875" style="72" customWidth="1"/>
    <col min="13314" max="13314" width="28.375" style="72" customWidth="1"/>
    <col min="13315" max="13315" width="10.125" style="72" customWidth="1"/>
    <col min="13316" max="13316" width="6.625" style="72" customWidth="1"/>
    <col min="13317" max="13320" width="19.125" style="72" customWidth="1"/>
    <col min="13321" max="13568" width="9" style="72"/>
    <col min="13569" max="13569" width="4.875" style="72" customWidth="1"/>
    <col min="13570" max="13570" width="28.375" style="72" customWidth="1"/>
    <col min="13571" max="13571" width="10.125" style="72" customWidth="1"/>
    <col min="13572" max="13572" width="6.625" style="72" customWidth="1"/>
    <col min="13573" max="13576" width="19.125" style="72" customWidth="1"/>
    <col min="13577" max="13824" width="9" style="72"/>
    <col min="13825" max="13825" width="4.875" style="72" customWidth="1"/>
    <col min="13826" max="13826" width="28.375" style="72" customWidth="1"/>
    <col min="13827" max="13827" width="10.125" style="72" customWidth="1"/>
    <col min="13828" max="13828" width="6.625" style="72" customWidth="1"/>
    <col min="13829" max="13832" width="19.125" style="72" customWidth="1"/>
    <col min="13833" max="14080" width="9" style="72"/>
    <col min="14081" max="14081" width="4.875" style="72" customWidth="1"/>
    <col min="14082" max="14082" width="28.375" style="72" customWidth="1"/>
    <col min="14083" max="14083" width="10.125" style="72" customWidth="1"/>
    <col min="14084" max="14084" width="6.625" style="72" customWidth="1"/>
    <col min="14085" max="14088" width="19.125" style="72" customWidth="1"/>
    <col min="14089" max="14336" width="9" style="72"/>
    <col min="14337" max="14337" width="4.875" style="72" customWidth="1"/>
    <col min="14338" max="14338" width="28.375" style="72" customWidth="1"/>
    <col min="14339" max="14339" width="10.125" style="72" customWidth="1"/>
    <col min="14340" max="14340" width="6.625" style="72" customWidth="1"/>
    <col min="14341" max="14344" width="19.125" style="72" customWidth="1"/>
    <col min="14345" max="14592" width="9" style="72"/>
    <col min="14593" max="14593" width="4.875" style="72" customWidth="1"/>
    <col min="14594" max="14594" width="28.375" style="72" customWidth="1"/>
    <col min="14595" max="14595" width="10.125" style="72" customWidth="1"/>
    <col min="14596" max="14596" width="6.625" style="72" customWidth="1"/>
    <col min="14597" max="14600" width="19.125" style="72" customWidth="1"/>
    <col min="14601" max="14848" width="9" style="72"/>
    <col min="14849" max="14849" width="4.875" style="72" customWidth="1"/>
    <col min="14850" max="14850" width="28.375" style="72" customWidth="1"/>
    <col min="14851" max="14851" width="10.125" style="72" customWidth="1"/>
    <col min="14852" max="14852" width="6.625" style="72" customWidth="1"/>
    <col min="14853" max="14856" width="19.125" style="72" customWidth="1"/>
    <col min="14857" max="15104" width="9" style="72"/>
    <col min="15105" max="15105" width="4.875" style="72" customWidth="1"/>
    <col min="15106" max="15106" width="28.375" style="72" customWidth="1"/>
    <col min="15107" max="15107" width="10.125" style="72" customWidth="1"/>
    <col min="15108" max="15108" width="6.625" style="72" customWidth="1"/>
    <col min="15109" max="15112" width="19.125" style="72" customWidth="1"/>
    <col min="15113" max="15360" width="9" style="72"/>
    <col min="15361" max="15361" width="4.875" style="72" customWidth="1"/>
    <col min="15362" max="15362" width="28.375" style="72" customWidth="1"/>
    <col min="15363" max="15363" width="10.125" style="72" customWidth="1"/>
    <col min="15364" max="15364" width="6.625" style="72" customWidth="1"/>
    <col min="15365" max="15368" width="19.125" style="72" customWidth="1"/>
    <col min="15369" max="15616" width="9" style="72"/>
    <col min="15617" max="15617" width="4.875" style="72" customWidth="1"/>
    <col min="15618" max="15618" width="28.375" style="72" customWidth="1"/>
    <col min="15619" max="15619" width="10.125" style="72" customWidth="1"/>
    <col min="15620" max="15620" width="6.625" style="72" customWidth="1"/>
    <col min="15621" max="15624" width="19.125" style="72" customWidth="1"/>
    <col min="15625" max="15872" width="9" style="72"/>
    <col min="15873" max="15873" width="4.875" style="72" customWidth="1"/>
    <col min="15874" max="15874" width="28.375" style="72" customWidth="1"/>
    <col min="15875" max="15875" width="10.125" style="72" customWidth="1"/>
    <col min="15876" max="15876" width="6.625" style="72" customWidth="1"/>
    <col min="15877" max="15880" width="19.125" style="72" customWidth="1"/>
    <col min="15881" max="16128" width="9" style="72"/>
    <col min="16129" max="16129" width="4.875" style="72" customWidth="1"/>
    <col min="16130" max="16130" width="28.375" style="72" customWidth="1"/>
    <col min="16131" max="16131" width="10.125" style="72" customWidth="1"/>
    <col min="16132" max="16132" width="6.625" style="72" customWidth="1"/>
    <col min="16133" max="16136" width="19.125" style="72" customWidth="1"/>
    <col min="16137" max="16384" width="9" style="72"/>
  </cols>
  <sheetData>
    <row r="1" spans="1:256">
      <c r="A1" s="68"/>
      <c r="B1" s="219" t="s">
        <v>45</v>
      </c>
      <c r="C1" s="219"/>
      <c r="D1" s="68"/>
      <c r="E1" s="69"/>
      <c r="F1" s="220"/>
      <c r="G1" s="220"/>
      <c r="H1" s="220"/>
      <c r="I1" s="70"/>
      <c r="J1" s="70"/>
      <c r="K1" s="70"/>
      <c r="L1" s="70"/>
      <c r="M1" s="71"/>
      <c r="N1" s="69"/>
      <c r="O1" s="70"/>
      <c r="P1" s="70"/>
      <c r="Q1" s="70"/>
      <c r="R1" s="69"/>
      <c r="S1" s="69"/>
      <c r="T1" s="69"/>
      <c r="U1" s="69"/>
      <c r="V1" s="69"/>
      <c r="W1" s="69"/>
      <c r="X1" s="69"/>
      <c r="Y1" s="69"/>
      <c r="Z1" s="69"/>
      <c r="AA1" s="69"/>
      <c r="AB1" s="69"/>
      <c r="AC1" s="69"/>
      <c r="AD1" s="69"/>
      <c r="AE1" s="69"/>
      <c r="AF1" s="69"/>
      <c r="AG1" s="69"/>
      <c r="AH1" s="69"/>
      <c r="AI1" s="69"/>
      <c r="AJ1" s="69"/>
      <c r="AK1" s="69"/>
      <c r="AL1" s="69"/>
      <c r="AM1" s="69"/>
      <c r="AN1" s="69"/>
      <c r="AO1" s="69"/>
      <c r="AP1" s="69"/>
      <c r="AQ1" s="69"/>
      <c r="AR1" s="69"/>
      <c r="AS1" s="69"/>
      <c r="AT1" s="69"/>
      <c r="AU1" s="69"/>
      <c r="AV1" s="69"/>
      <c r="AW1" s="69"/>
      <c r="AX1" s="69"/>
      <c r="AY1" s="69"/>
      <c r="AZ1" s="69"/>
      <c r="BA1" s="69"/>
      <c r="BB1" s="69"/>
      <c r="BC1" s="69"/>
      <c r="BD1" s="69"/>
      <c r="BE1" s="69"/>
      <c r="BF1" s="69"/>
      <c r="BG1" s="69"/>
      <c r="BH1" s="69"/>
      <c r="BI1" s="69"/>
      <c r="BJ1" s="69"/>
      <c r="BK1" s="69"/>
      <c r="BL1" s="69"/>
      <c r="BM1" s="69"/>
      <c r="BN1" s="69"/>
      <c r="BO1" s="69"/>
      <c r="BP1" s="69"/>
      <c r="BQ1" s="69"/>
      <c r="BR1" s="69"/>
      <c r="BS1" s="69"/>
      <c r="BT1" s="69"/>
      <c r="BU1" s="69"/>
      <c r="BV1" s="69"/>
      <c r="BW1" s="69"/>
      <c r="BX1" s="69"/>
      <c r="BY1" s="69"/>
      <c r="BZ1" s="69"/>
      <c r="CA1" s="69"/>
      <c r="CB1" s="69"/>
      <c r="CC1" s="69"/>
      <c r="CD1" s="69"/>
      <c r="CE1" s="69"/>
      <c r="CF1" s="69"/>
      <c r="CG1" s="69"/>
      <c r="CH1" s="69"/>
      <c r="CI1" s="69"/>
      <c r="CJ1" s="69"/>
      <c r="CK1" s="69"/>
      <c r="CL1" s="69"/>
      <c r="CM1" s="69"/>
      <c r="CN1" s="69"/>
      <c r="CO1" s="69"/>
      <c r="CP1" s="69"/>
      <c r="CQ1" s="69"/>
      <c r="CR1" s="69"/>
      <c r="CS1" s="69"/>
      <c r="CT1" s="69"/>
      <c r="CU1" s="69"/>
      <c r="CV1" s="69"/>
      <c r="CW1" s="69"/>
      <c r="CX1" s="69"/>
      <c r="CY1" s="69"/>
      <c r="CZ1" s="69"/>
      <c r="DA1" s="69"/>
      <c r="DB1" s="69"/>
      <c r="DC1" s="69"/>
      <c r="DD1" s="69"/>
      <c r="DE1" s="69"/>
      <c r="DF1" s="69"/>
      <c r="DG1" s="69"/>
      <c r="DH1" s="69"/>
      <c r="DI1" s="69"/>
      <c r="DJ1" s="69"/>
      <c r="DK1" s="69"/>
      <c r="DL1" s="69"/>
      <c r="DM1" s="69"/>
      <c r="DN1" s="69"/>
      <c r="DO1" s="69"/>
      <c r="DP1" s="69"/>
      <c r="DQ1" s="69"/>
      <c r="DR1" s="69"/>
      <c r="DS1" s="69"/>
      <c r="DT1" s="69"/>
      <c r="DU1" s="69"/>
      <c r="DV1" s="69"/>
      <c r="DW1" s="69"/>
      <c r="DX1" s="69"/>
      <c r="DY1" s="69"/>
      <c r="DZ1" s="69"/>
      <c r="EA1" s="69"/>
      <c r="EB1" s="69"/>
      <c r="EC1" s="69"/>
      <c r="ED1" s="69"/>
      <c r="EE1" s="69"/>
      <c r="EF1" s="69"/>
      <c r="EG1" s="69"/>
      <c r="EH1" s="69"/>
      <c r="EI1" s="69"/>
      <c r="EJ1" s="69"/>
      <c r="EK1" s="69"/>
      <c r="EL1" s="69"/>
      <c r="EM1" s="69"/>
      <c r="EN1" s="69"/>
      <c r="EO1" s="69"/>
      <c r="EP1" s="69"/>
      <c r="EQ1" s="69"/>
      <c r="ER1" s="69"/>
      <c r="ES1" s="69"/>
      <c r="ET1" s="69"/>
      <c r="EU1" s="69"/>
      <c r="EV1" s="69"/>
      <c r="EW1" s="69"/>
      <c r="EX1" s="69"/>
      <c r="EY1" s="69"/>
      <c r="EZ1" s="69"/>
      <c r="FA1" s="69"/>
      <c r="FB1" s="69"/>
      <c r="FC1" s="69"/>
      <c r="FD1" s="69"/>
      <c r="FE1" s="69"/>
      <c r="FF1" s="69"/>
      <c r="FG1" s="69"/>
      <c r="FH1" s="69"/>
      <c r="FI1" s="69"/>
      <c r="FJ1" s="69"/>
      <c r="FK1" s="69"/>
      <c r="FL1" s="69"/>
      <c r="FM1" s="69"/>
      <c r="FN1" s="69"/>
      <c r="FO1" s="69"/>
      <c r="FP1" s="69"/>
      <c r="FQ1" s="69"/>
      <c r="FR1" s="69"/>
      <c r="FS1" s="69"/>
      <c r="FT1" s="69"/>
      <c r="FU1" s="69"/>
      <c r="FV1" s="69"/>
      <c r="FW1" s="69"/>
      <c r="FX1" s="69"/>
      <c r="FY1" s="69"/>
      <c r="FZ1" s="69"/>
      <c r="GA1" s="69"/>
      <c r="GB1" s="69"/>
      <c r="GC1" s="69"/>
      <c r="GD1" s="69"/>
      <c r="GE1" s="69"/>
      <c r="GF1" s="69"/>
      <c r="GG1" s="69"/>
      <c r="GH1" s="69"/>
      <c r="GI1" s="69"/>
      <c r="GJ1" s="69"/>
      <c r="GK1" s="69"/>
      <c r="GL1" s="69"/>
      <c r="GM1" s="69"/>
      <c r="GN1" s="69"/>
      <c r="GO1" s="69"/>
      <c r="GP1" s="69"/>
      <c r="GQ1" s="69"/>
      <c r="GR1" s="69"/>
      <c r="GS1" s="69"/>
      <c r="GT1" s="69"/>
      <c r="GU1" s="69"/>
      <c r="GV1" s="69"/>
      <c r="GW1" s="69"/>
      <c r="GX1" s="69"/>
      <c r="GY1" s="69"/>
      <c r="GZ1" s="69"/>
      <c r="HA1" s="69"/>
      <c r="HB1" s="69"/>
      <c r="HC1" s="69"/>
      <c r="HD1" s="69"/>
      <c r="HE1" s="69"/>
      <c r="HF1" s="69"/>
      <c r="HG1" s="69"/>
      <c r="HH1" s="69"/>
      <c r="HI1" s="69"/>
      <c r="HJ1" s="69"/>
      <c r="HK1" s="69"/>
      <c r="HL1" s="69"/>
      <c r="HM1" s="69"/>
      <c r="HN1" s="69"/>
      <c r="HO1" s="69"/>
      <c r="HP1" s="69"/>
      <c r="HQ1" s="69"/>
      <c r="HR1" s="69"/>
      <c r="HS1" s="69"/>
      <c r="HT1" s="69"/>
      <c r="HU1" s="69"/>
      <c r="HV1" s="69"/>
      <c r="HW1" s="69"/>
      <c r="HX1" s="69"/>
      <c r="HY1" s="69"/>
      <c r="HZ1" s="69"/>
      <c r="IA1" s="69"/>
      <c r="IB1" s="69"/>
      <c r="IC1" s="69"/>
      <c r="ID1" s="69"/>
      <c r="IE1" s="69"/>
      <c r="IF1" s="69"/>
      <c r="IG1" s="69"/>
      <c r="IH1" s="69"/>
      <c r="II1" s="69"/>
      <c r="IJ1" s="69"/>
      <c r="IK1" s="69"/>
      <c r="IL1" s="69"/>
      <c r="IM1" s="69"/>
      <c r="IN1" s="69"/>
      <c r="IO1" s="69"/>
      <c r="IP1" s="69"/>
      <c r="IQ1" s="69"/>
      <c r="IR1" s="69"/>
      <c r="IS1" s="69"/>
      <c r="IT1" s="69"/>
      <c r="IU1" s="69"/>
      <c r="IV1" s="69"/>
    </row>
    <row r="2" spans="1:256" ht="17.25" customHeight="1">
      <c r="B2" s="221" t="s">
        <v>46</v>
      </c>
      <c r="C2" s="219"/>
      <c r="D2" s="68"/>
      <c r="E2" s="69"/>
      <c r="F2" s="222"/>
      <c r="G2" s="220"/>
      <c r="H2" s="220"/>
      <c r="I2" s="70"/>
      <c r="J2" s="70"/>
      <c r="K2" s="70"/>
      <c r="L2" s="70"/>
      <c r="M2" s="73"/>
      <c r="O2" s="74"/>
      <c r="P2" s="74"/>
      <c r="Q2" s="74"/>
    </row>
    <row r="3" spans="1:256">
      <c r="B3" s="75"/>
      <c r="H3" s="76" t="s">
        <v>83</v>
      </c>
    </row>
    <row r="4" spans="1:256" ht="35.25" customHeight="1">
      <c r="B4" s="210" t="s">
        <v>84</v>
      </c>
      <c r="C4" s="210"/>
      <c r="D4" s="210"/>
      <c r="E4" s="210"/>
      <c r="F4" s="210"/>
      <c r="G4" s="210"/>
      <c r="H4" s="210"/>
    </row>
    <row r="5" spans="1:256">
      <c r="B5" s="223" t="s">
        <v>470</v>
      </c>
      <c r="C5" s="223"/>
      <c r="D5" s="223"/>
      <c r="E5" s="223"/>
      <c r="F5" s="223"/>
      <c r="G5" s="223"/>
      <c r="H5" s="223"/>
    </row>
    <row r="6" spans="1:256">
      <c r="B6" s="57"/>
      <c r="C6" s="57"/>
      <c r="D6" s="57"/>
      <c r="E6" s="57"/>
      <c r="F6" s="57"/>
      <c r="G6" s="57"/>
      <c r="H6" s="121" t="s">
        <v>49</v>
      </c>
    </row>
    <row r="7" spans="1:256">
      <c r="A7" s="77" t="s">
        <v>0</v>
      </c>
      <c r="B7" s="218" t="s">
        <v>85</v>
      </c>
      <c r="C7" s="218"/>
      <c r="D7" s="218"/>
      <c r="E7" s="77" t="s">
        <v>56</v>
      </c>
      <c r="F7" s="77" t="s">
        <v>86</v>
      </c>
      <c r="G7" s="77" t="s">
        <v>58</v>
      </c>
      <c r="H7" s="77" t="s">
        <v>59</v>
      </c>
      <c r="I7" s="57"/>
      <c r="J7" s="57"/>
      <c r="K7" s="57"/>
      <c r="L7" s="57"/>
      <c r="M7" s="57"/>
      <c r="N7" s="57"/>
      <c r="O7" s="57"/>
      <c r="P7" s="57"/>
      <c r="Q7" s="57"/>
      <c r="R7" s="57"/>
      <c r="S7" s="57"/>
      <c r="T7" s="57"/>
      <c r="U7" s="57"/>
      <c r="V7" s="57"/>
      <c r="W7" s="57"/>
      <c r="X7" s="57"/>
      <c r="Y7" s="57"/>
      <c r="Z7" s="57"/>
      <c r="AA7" s="57"/>
      <c r="AB7" s="57"/>
      <c r="AC7" s="57"/>
      <c r="AD7" s="57"/>
      <c r="AE7" s="57"/>
      <c r="AF7" s="57"/>
      <c r="AG7" s="57"/>
      <c r="AH7" s="57"/>
      <c r="AI7" s="57"/>
      <c r="AJ7" s="57"/>
      <c r="AK7" s="57"/>
      <c r="AL7" s="57"/>
      <c r="AM7" s="57"/>
      <c r="AN7" s="57"/>
      <c r="AO7" s="57"/>
      <c r="AP7" s="57"/>
      <c r="AQ7" s="57"/>
      <c r="AR7" s="57"/>
      <c r="AS7" s="57"/>
      <c r="AT7" s="57"/>
      <c r="AU7" s="57"/>
      <c r="AV7" s="57"/>
      <c r="AW7" s="57"/>
      <c r="AX7" s="57"/>
      <c r="AY7" s="57"/>
      <c r="AZ7" s="57"/>
      <c r="BA7" s="57"/>
      <c r="BB7" s="57"/>
      <c r="BC7" s="57"/>
      <c r="BD7" s="57"/>
      <c r="BE7" s="57"/>
      <c r="BF7" s="57"/>
      <c r="BG7" s="57"/>
      <c r="BH7" s="57"/>
      <c r="BI7" s="57"/>
      <c r="BJ7" s="57"/>
      <c r="BK7" s="57"/>
      <c r="BL7" s="57"/>
      <c r="BM7" s="57"/>
      <c r="BN7" s="57"/>
      <c r="BO7" s="57"/>
      <c r="BP7" s="57"/>
      <c r="BQ7" s="57"/>
      <c r="BR7" s="57"/>
      <c r="BS7" s="57"/>
      <c r="BT7" s="57"/>
      <c r="BU7" s="57"/>
      <c r="BV7" s="57"/>
      <c r="BW7" s="57"/>
      <c r="BX7" s="57"/>
      <c r="BY7" s="57"/>
      <c r="BZ7" s="57"/>
      <c r="CA7" s="57"/>
      <c r="CB7" s="57"/>
      <c r="CC7" s="57"/>
      <c r="CD7" s="57"/>
      <c r="CE7" s="57"/>
      <c r="CF7" s="57"/>
      <c r="CG7" s="57"/>
      <c r="CH7" s="57"/>
      <c r="CI7" s="57"/>
      <c r="CJ7" s="57"/>
      <c r="CK7" s="57"/>
      <c r="CL7" s="57"/>
      <c r="CM7" s="57"/>
      <c r="CN7" s="57"/>
      <c r="CO7" s="57"/>
      <c r="CP7" s="57"/>
      <c r="CQ7" s="57"/>
      <c r="CR7" s="57"/>
      <c r="CS7" s="57"/>
      <c r="CT7" s="57"/>
      <c r="CU7" s="57"/>
      <c r="CV7" s="57"/>
      <c r="CW7" s="57"/>
      <c r="CX7" s="57"/>
      <c r="CY7" s="57"/>
      <c r="CZ7" s="57"/>
      <c r="DA7" s="57"/>
      <c r="DB7" s="57"/>
      <c r="DC7" s="57"/>
      <c r="DD7" s="57"/>
      <c r="DE7" s="57"/>
      <c r="DF7" s="57"/>
      <c r="DG7" s="57"/>
      <c r="DH7" s="57"/>
      <c r="DI7" s="57"/>
      <c r="DJ7" s="57"/>
      <c r="DK7" s="57"/>
      <c r="DL7" s="57"/>
      <c r="DM7" s="57"/>
      <c r="DN7" s="57"/>
      <c r="DO7" s="57"/>
      <c r="DP7" s="57"/>
      <c r="DQ7" s="57"/>
      <c r="DR7" s="57"/>
      <c r="DS7" s="57"/>
      <c r="DT7" s="57"/>
      <c r="DU7" s="57"/>
      <c r="DV7" s="57"/>
      <c r="DW7" s="57"/>
      <c r="DX7" s="57"/>
      <c r="DY7" s="57"/>
      <c r="DZ7" s="57"/>
      <c r="EA7" s="57"/>
      <c r="EB7" s="57"/>
      <c r="EC7" s="57"/>
      <c r="ED7" s="57"/>
      <c r="EE7" s="57"/>
      <c r="EF7" s="57"/>
      <c r="EG7" s="57"/>
      <c r="EH7" s="57"/>
      <c r="EI7" s="57"/>
      <c r="EJ7" s="57"/>
      <c r="EK7" s="57"/>
      <c r="EL7" s="57"/>
      <c r="EM7" s="57"/>
      <c r="EN7" s="57"/>
      <c r="EO7" s="57"/>
      <c r="EP7" s="57"/>
      <c r="EQ7" s="57"/>
      <c r="ER7" s="57"/>
      <c r="ES7" s="57"/>
      <c r="ET7" s="57"/>
      <c r="EU7" s="57"/>
      <c r="EV7" s="57"/>
      <c r="EW7" s="57"/>
      <c r="EX7" s="57"/>
      <c r="EY7" s="57"/>
      <c r="EZ7" s="57"/>
      <c r="FA7" s="57"/>
      <c r="FB7" s="57"/>
      <c r="FC7" s="57"/>
      <c r="FD7" s="57"/>
      <c r="FE7" s="57"/>
      <c r="FF7" s="57"/>
      <c r="FG7" s="57"/>
      <c r="FH7" s="57"/>
      <c r="FI7" s="57"/>
      <c r="FJ7" s="57"/>
      <c r="FK7" s="57"/>
      <c r="FL7" s="57"/>
      <c r="FM7" s="57"/>
      <c r="FN7" s="57"/>
      <c r="FO7" s="57"/>
      <c r="FP7" s="57"/>
      <c r="FQ7" s="57"/>
      <c r="FR7" s="57"/>
      <c r="FS7" s="57"/>
      <c r="FT7" s="57"/>
      <c r="FU7" s="57"/>
      <c r="FV7" s="57"/>
      <c r="FW7" s="57"/>
      <c r="FX7" s="57"/>
      <c r="FY7" s="57"/>
      <c r="FZ7" s="57"/>
      <c r="GA7" s="57"/>
      <c r="GB7" s="57"/>
      <c r="GC7" s="57"/>
      <c r="GD7" s="57"/>
      <c r="GE7" s="57"/>
      <c r="GF7" s="57"/>
      <c r="GG7" s="57"/>
      <c r="GH7" s="57"/>
      <c r="GI7" s="57"/>
      <c r="GJ7" s="57"/>
      <c r="GK7" s="57"/>
      <c r="GL7" s="57"/>
      <c r="GM7" s="57"/>
      <c r="GN7" s="57"/>
      <c r="GO7" s="57"/>
      <c r="GP7" s="57"/>
      <c r="GQ7" s="57"/>
      <c r="GR7" s="57"/>
      <c r="GS7" s="57"/>
      <c r="GT7" s="57"/>
      <c r="GU7" s="57"/>
      <c r="GV7" s="57"/>
      <c r="GW7" s="57"/>
      <c r="GX7" s="57"/>
      <c r="GY7" s="57"/>
      <c r="GZ7" s="57"/>
      <c r="HA7" s="57"/>
      <c r="HB7" s="57"/>
      <c r="HC7" s="57"/>
      <c r="HD7" s="57"/>
      <c r="HE7" s="57"/>
      <c r="HF7" s="57"/>
      <c r="HG7" s="57"/>
      <c r="HH7" s="57"/>
      <c r="HI7" s="57"/>
      <c r="HJ7" s="57"/>
      <c r="HK7" s="57"/>
      <c r="HL7" s="57"/>
      <c r="HM7" s="57"/>
      <c r="HN7" s="57"/>
      <c r="HO7" s="57"/>
      <c r="HP7" s="57"/>
      <c r="HQ7" s="57"/>
      <c r="HR7" s="57"/>
      <c r="HS7" s="57"/>
      <c r="HT7" s="57"/>
      <c r="HU7" s="57"/>
      <c r="HV7" s="57"/>
      <c r="HW7" s="57"/>
      <c r="HX7" s="57"/>
      <c r="HY7" s="57"/>
      <c r="HZ7" s="57"/>
      <c r="IA7" s="57"/>
      <c r="IB7" s="57"/>
      <c r="IC7" s="57"/>
      <c r="ID7" s="57"/>
      <c r="IE7" s="57"/>
      <c r="IF7" s="57"/>
      <c r="IG7" s="57"/>
      <c r="IH7" s="57"/>
      <c r="II7" s="57"/>
      <c r="IJ7" s="57"/>
      <c r="IK7" s="57"/>
      <c r="IL7" s="57"/>
      <c r="IM7" s="57"/>
      <c r="IN7" s="57"/>
      <c r="IO7" s="57"/>
      <c r="IP7" s="57"/>
      <c r="IQ7" s="57"/>
      <c r="IR7" s="57"/>
      <c r="IS7" s="57"/>
      <c r="IT7" s="57"/>
      <c r="IU7" s="57"/>
      <c r="IV7" s="57"/>
    </row>
    <row r="8" spans="1:256">
      <c r="A8" s="77" t="s">
        <v>87</v>
      </c>
      <c r="B8" s="218" t="s">
        <v>88</v>
      </c>
      <c r="C8" s="218"/>
      <c r="D8" s="218"/>
      <c r="E8" s="78"/>
      <c r="F8" s="78"/>
      <c r="G8" s="78"/>
      <c r="H8" s="78"/>
    </row>
    <row r="9" spans="1:256">
      <c r="A9" s="211">
        <v>1</v>
      </c>
      <c r="B9" s="212" t="s">
        <v>27</v>
      </c>
      <c r="C9" s="212"/>
      <c r="D9" s="119" t="s">
        <v>62</v>
      </c>
      <c r="E9" s="78"/>
      <c r="F9" s="92"/>
      <c r="G9" s="92"/>
      <c r="H9" s="78"/>
    </row>
    <row r="10" spans="1:256">
      <c r="A10" s="211"/>
      <c r="B10" s="212"/>
      <c r="C10" s="212"/>
      <c r="D10" s="119" t="s">
        <v>63</v>
      </c>
      <c r="E10" s="78"/>
      <c r="F10" s="92"/>
      <c r="G10" s="92"/>
      <c r="H10" s="78"/>
    </row>
    <row r="11" spans="1:256">
      <c r="A11" s="84">
        <v>2</v>
      </c>
      <c r="B11" s="212" t="s">
        <v>21</v>
      </c>
      <c r="C11" s="212"/>
      <c r="D11" s="119"/>
      <c r="E11" s="78"/>
      <c r="F11" s="92"/>
      <c r="G11" s="92"/>
      <c r="H11" s="78"/>
    </row>
    <row r="12" spans="1:256">
      <c r="A12" s="211">
        <v>3</v>
      </c>
      <c r="B12" s="212" t="s">
        <v>89</v>
      </c>
      <c r="C12" s="212"/>
      <c r="D12" s="119" t="s">
        <v>62</v>
      </c>
      <c r="E12" s="78">
        <f>COUNTIFS(MSTX!C7:C14,"MSHH",MSTX!J7:J14,"")</f>
        <v>7</v>
      </c>
      <c r="F12" s="92">
        <f>SUMIFS(MSTX!$E$7:$E$14,MSTX!$C$7:$C$14,"MSHH",MSTX!$J$7:$J$14,"")</f>
        <v>420.40559999999999</v>
      </c>
      <c r="G12" s="92">
        <f>SUMIFS(MSTX!$G$7:$G$14,MSTX!$C$7:$C$14,"MSHH",MSTX!$J$7:$J$14,"")</f>
        <v>420.40559999999999</v>
      </c>
      <c r="H12" s="78">
        <f>+F12-G12</f>
        <v>0</v>
      </c>
    </row>
    <row r="13" spans="1:256">
      <c r="A13" s="211"/>
      <c r="B13" s="212"/>
      <c r="C13" s="212"/>
      <c r="D13" s="119" t="s">
        <v>63</v>
      </c>
      <c r="E13" s="78">
        <f>COUNTIFS(MSTX!C7:C14,"MSHH",MSTX!J7:J14,"QM")</f>
        <v>1</v>
      </c>
      <c r="F13" s="92">
        <f>SUMIFS(MSTX!$E$7:$E$14,MSTX!$C$7:$C$14,"MSHH",MSTX!$J$7:$J$14,"QM")</f>
        <v>497.42500000000001</v>
      </c>
      <c r="G13" s="92">
        <f>SUMIFS(MSTX!$G$7:$G$14,MSTX!$C$7:$C$14,"MSHH",MSTX!$J$7:$J$14,"QM")</f>
        <v>496.76274000000001</v>
      </c>
      <c r="H13" s="78">
        <f>+F13-G13</f>
        <v>0.6622600000000034</v>
      </c>
    </row>
    <row r="14" spans="1:256">
      <c r="A14" s="211">
        <v>4</v>
      </c>
      <c r="B14" s="212" t="s">
        <v>23</v>
      </c>
      <c r="C14" s="212"/>
      <c r="D14" s="119" t="s">
        <v>62</v>
      </c>
      <c r="E14" s="78"/>
      <c r="F14" s="92"/>
      <c r="G14" s="92"/>
      <c r="H14" s="78"/>
    </row>
    <row r="15" spans="1:256">
      <c r="A15" s="211"/>
      <c r="B15" s="212"/>
      <c r="C15" s="212"/>
      <c r="D15" s="119" t="s">
        <v>63</v>
      </c>
      <c r="E15" s="78"/>
      <c r="F15" s="92"/>
      <c r="G15" s="92"/>
      <c r="H15" s="78"/>
    </row>
    <row r="16" spans="1:256">
      <c r="A16" s="77"/>
      <c r="B16" s="217" t="s">
        <v>68</v>
      </c>
      <c r="C16" s="217"/>
      <c r="D16" s="217"/>
      <c r="E16" s="91">
        <f>SUM(E9:E15)</f>
        <v>8</v>
      </c>
      <c r="F16" s="91">
        <f>SUM(F9:F15)</f>
        <v>917.8306</v>
      </c>
      <c r="G16" s="91">
        <f>SUM(G9:G15)</f>
        <v>917.16833999999994</v>
      </c>
      <c r="H16" s="91">
        <f>SUM(H9:H15)</f>
        <v>0.6622600000000034</v>
      </c>
      <c r="I16" s="69">
        <f>+H16/F16*100</f>
        <v>7.2154927063883392E-2</v>
      </c>
      <c r="J16" s="69"/>
      <c r="K16" s="69"/>
      <c r="L16" s="69"/>
      <c r="M16" s="69"/>
      <c r="N16" s="69"/>
      <c r="O16" s="69"/>
      <c r="P16" s="69"/>
      <c r="Q16" s="69"/>
      <c r="R16" s="69"/>
      <c r="S16" s="69"/>
      <c r="T16" s="69"/>
      <c r="U16" s="69"/>
      <c r="V16" s="69"/>
      <c r="W16" s="69"/>
      <c r="X16" s="69"/>
      <c r="Y16" s="69"/>
      <c r="Z16" s="69"/>
      <c r="AA16" s="69"/>
      <c r="AB16" s="69"/>
      <c r="AC16" s="69"/>
      <c r="AD16" s="69"/>
      <c r="AE16" s="69"/>
      <c r="AF16" s="69"/>
      <c r="AG16" s="69"/>
      <c r="AH16" s="69"/>
      <c r="AI16" s="69"/>
      <c r="AJ16" s="69"/>
      <c r="AK16" s="69"/>
      <c r="AL16" s="69"/>
      <c r="AM16" s="69"/>
      <c r="AN16" s="69"/>
      <c r="AO16" s="69"/>
      <c r="AP16" s="69"/>
      <c r="AQ16" s="69"/>
      <c r="AR16" s="69"/>
      <c r="AS16" s="69"/>
      <c r="AT16" s="69"/>
      <c r="AU16" s="69"/>
      <c r="AV16" s="69"/>
      <c r="AW16" s="69"/>
      <c r="AX16" s="69"/>
      <c r="AY16" s="69"/>
      <c r="AZ16" s="69"/>
      <c r="BA16" s="69"/>
      <c r="BB16" s="69"/>
      <c r="BC16" s="69"/>
      <c r="BD16" s="69"/>
      <c r="BE16" s="69"/>
      <c r="BF16" s="69"/>
      <c r="BG16" s="69"/>
      <c r="BH16" s="69"/>
      <c r="BI16" s="69"/>
      <c r="BJ16" s="69"/>
      <c r="BK16" s="69"/>
      <c r="BL16" s="69"/>
      <c r="BM16" s="69"/>
      <c r="BN16" s="69"/>
      <c r="BO16" s="69"/>
      <c r="BP16" s="69"/>
      <c r="BQ16" s="69"/>
      <c r="BR16" s="69"/>
      <c r="BS16" s="69"/>
      <c r="BT16" s="69"/>
      <c r="BU16" s="69"/>
      <c r="BV16" s="69"/>
      <c r="BW16" s="69"/>
      <c r="BX16" s="69"/>
      <c r="BY16" s="69"/>
      <c r="BZ16" s="69"/>
      <c r="CA16" s="69"/>
      <c r="CB16" s="69"/>
      <c r="CC16" s="69"/>
      <c r="CD16" s="69"/>
      <c r="CE16" s="69"/>
      <c r="CF16" s="69"/>
      <c r="CG16" s="69"/>
      <c r="CH16" s="69"/>
      <c r="CI16" s="69"/>
      <c r="CJ16" s="69"/>
      <c r="CK16" s="69"/>
      <c r="CL16" s="69"/>
      <c r="CM16" s="69"/>
      <c r="CN16" s="69"/>
      <c r="CO16" s="69"/>
      <c r="CP16" s="69"/>
      <c r="CQ16" s="69"/>
      <c r="CR16" s="69"/>
      <c r="CS16" s="69"/>
      <c r="CT16" s="69"/>
      <c r="CU16" s="69"/>
      <c r="CV16" s="69"/>
      <c r="CW16" s="69"/>
      <c r="CX16" s="69"/>
      <c r="CY16" s="69"/>
      <c r="CZ16" s="69"/>
      <c r="DA16" s="69"/>
      <c r="DB16" s="69"/>
      <c r="DC16" s="69"/>
      <c r="DD16" s="69"/>
      <c r="DE16" s="69"/>
      <c r="DF16" s="69"/>
      <c r="DG16" s="69"/>
      <c r="DH16" s="69"/>
      <c r="DI16" s="69"/>
      <c r="DJ16" s="69"/>
      <c r="DK16" s="69"/>
      <c r="DL16" s="69"/>
      <c r="DM16" s="69"/>
      <c r="DN16" s="69"/>
      <c r="DO16" s="69"/>
      <c r="DP16" s="69"/>
      <c r="DQ16" s="69"/>
      <c r="DR16" s="69"/>
      <c r="DS16" s="69"/>
      <c r="DT16" s="69"/>
      <c r="DU16" s="69"/>
      <c r="DV16" s="69"/>
      <c r="DW16" s="69"/>
      <c r="DX16" s="69"/>
      <c r="DY16" s="69"/>
      <c r="DZ16" s="69"/>
      <c r="EA16" s="69"/>
      <c r="EB16" s="69"/>
      <c r="EC16" s="69"/>
      <c r="ED16" s="69"/>
      <c r="EE16" s="69"/>
      <c r="EF16" s="69"/>
      <c r="EG16" s="69"/>
      <c r="EH16" s="69"/>
      <c r="EI16" s="69"/>
      <c r="EJ16" s="69"/>
      <c r="EK16" s="69"/>
      <c r="EL16" s="69"/>
      <c r="EM16" s="69"/>
      <c r="EN16" s="69"/>
      <c r="EO16" s="69"/>
      <c r="EP16" s="69"/>
      <c r="EQ16" s="69"/>
      <c r="ER16" s="69"/>
      <c r="ES16" s="69"/>
      <c r="ET16" s="69"/>
      <c r="EU16" s="69"/>
      <c r="EV16" s="69"/>
      <c r="EW16" s="69"/>
      <c r="EX16" s="69"/>
      <c r="EY16" s="69"/>
      <c r="EZ16" s="69"/>
      <c r="FA16" s="69"/>
      <c r="FB16" s="69"/>
      <c r="FC16" s="69"/>
      <c r="FD16" s="69"/>
      <c r="FE16" s="69"/>
      <c r="FF16" s="69"/>
      <c r="FG16" s="69"/>
      <c r="FH16" s="69"/>
      <c r="FI16" s="69"/>
      <c r="FJ16" s="69"/>
      <c r="FK16" s="69"/>
      <c r="FL16" s="69"/>
      <c r="FM16" s="69"/>
      <c r="FN16" s="69"/>
      <c r="FO16" s="69"/>
      <c r="FP16" s="69"/>
      <c r="FQ16" s="69"/>
      <c r="FR16" s="69"/>
      <c r="FS16" s="69"/>
      <c r="FT16" s="69"/>
      <c r="FU16" s="69"/>
      <c r="FV16" s="69"/>
      <c r="FW16" s="69"/>
      <c r="FX16" s="69"/>
      <c r="FY16" s="69"/>
      <c r="FZ16" s="69"/>
      <c r="GA16" s="69"/>
      <c r="GB16" s="69"/>
      <c r="GC16" s="69"/>
      <c r="GD16" s="69"/>
      <c r="GE16" s="69"/>
      <c r="GF16" s="69"/>
      <c r="GG16" s="69"/>
      <c r="GH16" s="69"/>
      <c r="GI16" s="69"/>
      <c r="GJ16" s="69"/>
      <c r="GK16" s="69"/>
      <c r="GL16" s="69"/>
      <c r="GM16" s="69"/>
      <c r="GN16" s="69"/>
      <c r="GO16" s="69"/>
      <c r="GP16" s="69"/>
      <c r="GQ16" s="69"/>
      <c r="GR16" s="69"/>
      <c r="GS16" s="69"/>
      <c r="GT16" s="69"/>
      <c r="GU16" s="69"/>
      <c r="GV16" s="69"/>
      <c r="GW16" s="69"/>
      <c r="GX16" s="69"/>
      <c r="GY16" s="69"/>
      <c r="GZ16" s="69"/>
      <c r="HA16" s="69"/>
      <c r="HB16" s="69"/>
      <c r="HC16" s="69"/>
      <c r="HD16" s="69"/>
      <c r="HE16" s="69"/>
      <c r="HF16" s="69"/>
      <c r="HG16" s="69"/>
      <c r="HH16" s="69"/>
      <c r="HI16" s="69"/>
      <c r="HJ16" s="69"/>
      <c r="HK16" s="69"/>
      <c r="HL16" s="69"/>
      <c r="HM16" s="69"/>
      <c r="HN16" s="69"/>
      <c r="HO16" s="69"/>
      <c r="HP16" s="69"/>
      <c r="HQ16" s="69"/>
      <c r="HR16" s="69"/>
      <c r="HS16" s="69"/>
      <c r="HT16" s="69"/>
      <c r="HU16" s="69"/>
      <c r="HV16" s="69"/>
      <c r="HW16" s="69"/>
      <c r="HX16" s="69"/>
      <c r="HY16" s="69"/>
      <c r="HZ16" s="69"/>
      <c r="IA16" s="69"/>
      <c r="IB16" s="69"/>
      <c r="IC16" s="69"/>
      <c r="ID16" s="69"/>
      <c r="IE16" s="69"/>
      <c r="IF16" s="69"/>
      <c r="IG16" s="69"/>
      <c r="IH16" s="69"/>
      <c r="II16" s="69"/>
      <c r="IJ16" s="69"/>
      <c r="IK16" s="69"/>
      <c r="IL16" s="69"/>
      <c r="IM16" s="69"/>
      <c r="IN16" s="69"/>
      <c r="IO16" s="69"/>
      <c r="IP16" s="69"/>
      <c r="IQ16" s="69"/>
      <c r="IR16" s="69"/>
      <c r="IS16" s="69"/>
      <c r="IT16" s="69"/>
      <c r="IU16" s="69"/>
      <c r="IV16" s="69"/>
    </row>
    <row r="17" spans="1:24">
      <c r="A17" s="77" t="s">
        <v>90</v>
      </c>
      <c r="B17" s="218" t="s">
        <v>91</v>
      </c>
      <c r="C17" s="218"/>
      <c r="D17" s="218"/>
      <c r="E17" s="92"/>
      <c r="F17" s="92"/>
      <c r="G17" s="92"/>
      <c r="H17" s="92"/>
    </row>
    <row r="18" spans="1:24">
      <c r="A18" s="211">
        <v>1</v>
      </c>
      <c r="B18" s="212" t="s">
        <v>92</v>
      </c>
      <c r="C18" s="211" t="s">
        <v>71</v>
      </c>
      <c r="D18" s="84" t="s">
        <v>62</v>
      </c>
      <c r="E18" s="92"/>
      <c r="F18" s="92"/>
      <c r="G18" s="92"/>
      <c r="H18" s="92"/>
    </row>
    <row r="19" spans="1:24">
      <c r="A19" s="211"/>
      <c r="B19" s="212"/>
      <c r="C19" s="211"/>
      <c r="D19" s="84" t="s">
        <v>63</v>
      </c>
      <c r="E19" s="92"/>
      <c r="F19" s="92"/>
      <c r="G19" s="92"/>
      <c r="H19" s="92"/>
    </row>
    <row r="20" spans="1:24">
      <c r="A20" s="211"/>
      <c r="B20" s="212"/>
      <c r="C20" s="84" t="s">
        <v>72</v>
      </c>
      <c r="D20" s="84"/>
      <c r="E20" s="92"/>
      <c r="F20" s="92"/>
      <c r="G20" s="92"/>
      <c r="H20" s="92"/>
    </row>
    <row r="21" spans="1:24">
      <c r="A21" s="211">
        <v>2</v>
      </c>
      <c r="B21" s="212" t="s">
        <v>93</v>
      </c>
      <c r="C21" s="211" t="s">
        <v>71</v>
      </c>
      <c r="D21" s="84" t="s">
        <v>62</v>
      </c>
      <c r="E21" s="92"/>
      <c r="F21" s="92"/>
      <c r="G21" s="92"/>
      <c r="H21" s="92"/>
    </row>
    <row r="22" spans="1:24">
      <c r="A22" s="211"/>
      <c r="B22" s="212"/>
      <c r="C22" s="211"/>
      <c r="D22" s="84" t="s">
        <v>63</v>
      </c>
      <c r="E22" s="92"/>
      <c r="F22" s="92"/>
      <c r="G22" s="92"/>
      <c r="H22" s="92"/>
    </row>
    <row r="23" spans="1:24">
      <c r="A23" s="211"/>
      <c r="B23" s="212"/>
      <c r="C23" s="84" t="s">
        <v>72</v>
      </c>
      <c r="D23" s="84"/>
      <c r="E23" s="92"/>
      <c r="F23" s="92"/>
      <c r="G23" s="92"/>
      <c r="H23" s="92"/>
    </row>
    <row r="24" spans="1:24">
      <c r="A24" s="211">
        <v>3</v>
      </c>
      <c r="B24" s="212" t="s">
        <v>17</v>
      </c>
      <c r="C24" s="211" t="s">
        <v>71</v>
      </c>
      <c r="D24" s="84" t="s">
        <v>62</v>
      </c>
      <c r="E24" s="92">
        <f>COUNTIFS(MSTX!H7:H14,"CĐT",MSTX!J7:J14,"")</f>
        <v>7</v>
      </c>
      <c r="F24" s="92">
        <f>SUMIFS(MSTX!$E$7:$E$14,MSTX!$H$7:$H$14,"CĐT",MSTX!$J$7:$J$14,"")</f>
        <v>420.40559999999999</v>
      </c>
      <c r="G24" s="92">
        <f>SUMIFS(MSTX!$G$7:$G$14,MSTX!$H$7:$H$14,"CĐT",MSTX!$J$7:$J$14,"")</f>
        <v>420.40559999999999</v>
      </c>
      <c r="H24" s="92">
        <f>+F24-G24</f>
        <v>0</v>
      </c>
    </row>
    <row r="25" spans="1:24">
      <c r="A25" s="211"/>
      <c r="B25" s="212"/>
      <c r="C25" s="211"/>
      <c r="D25" s="84" t="s">
        <v>63</v>
      </c>
      <c r="E25" s="92">
        <f>COUNTIFS(MSTX!H7:H14,"CĐT",MSTX!J7:J14,"QM")</f>
        <v>0</v>
      </c>
      <c r="F25" s="92">
        <f>SUMIFS(MSTX!$E$7:$E$14,MSTX!$H$7:$H$14,"CĐT",MSTX!$J$7:$J$14,"QM")</f>
        <v>0</v>
      </c>
      <c r="G25" s="92">
        <f>SUMIFS(MSTX!$G$7:$G$14,MSTX!$H$7:$H$14,"CĐT",MSTX!$J$7:$J$14,"QM")</f>
        <v>0</v>
      </c>
      <c r="H25" s="92">
        <f>+F25-G25</f>
        <v>0</v>
      </c>
    </row>
    <row r="26" spans="1:24">
      <c r="A26" s="211"/>
      <c r="B26" s="212"/>
      <c r="C26" s="84" t="s">
        <v>72</v>
      </c>
      <c r="D26" s="84"/>
      <c r="E26" s="92"/>
      <c r="F26" s="92"/>
      <c r="G26" s="92"/>
      <c r="H26" s="92"/>
    </row>
    <row r="27" spans="1:24">
      <c r="A27" s="211">
        <v>4</v>
      </c>
      <c r="B27" s="212" t="s">
        <v>94</v>
      </c>
      <c r="C27" s="211" t="s">
        <v>71</v>
      </c>
      <c r="D27" s="84" t="s">
        <v>62</v>
      </c>
      <c r="E27" s="92">
        <f>COUNTIFS(MSTX!H7:H14,"CHCT",MSTX!J7:J14,"")</f>
        <v>0</v>
      </c>
      <c r="F27" s="92">
        <f>SUMIFS(MSTX!$E$7:$E$14,MSTX!$H$7:$H$14,"CHCT",MSTX!$J$7:$J$14,"")</f>
        <v>0</v>
      </c>
      <c r="G27" s="92">
        <f>SUMIFS(MSTX!$G$7:$G$14,MSTX!$H$7:$H$14,"CHCT",MSTX!$J$7:$J$14,"")</f>
        <v>0</v>
      </c>
      <c r="H27" s="92">
        <f>+F27-G27</f>
        <v>0</v>
      </c>
      <c r="I27" s="79"/>
      <c r="J27" s="80"/>
      <c r="K27" s="80"/>
      <c r="L27" s="80"/>
      <c r="M27" s="81"/>
      <c r="N27" s="81"/>
      <c r="O27" s="81"/>
      <c r="P27" s="81"/>
      <c r="Q27" s="81"/>
      <c r="R27" s="82"/>
      <c r="S27" s="82"/>
      <c r="T27" s="81"/>
      <c r="U27" s="80"/>
      <c r="V27" s="83"/>
      <c r="W27" s="83"/>
      <c r="X27" s="83"/>
    </row>
    <row r="28" spans="1:24">
      <c r="A28" s="211"/>
      <c r="B28" s="212"/>
      <c r="C28" s="211"/>
      <c r="D28" s="84" t="s">
        <v>63</v>
      </c>
      <c r="E28" s="92">
        <f>COUNTIFS(MSTX!H7:H14,"CHCT",MSTX!J7:J14,"QM")</f>
        <v>1</v>
      </c>
      <c r="F28" s="92">
        <f>SUMIFS(MSTX!$E$7:$E$14,MSTX!$H$7:$H$14,"CHCT",MSTX!$J$7:$J$14,"QM")</f>
        <v>497.42500000000001</v>
      </c>
      <c r="G28" s="92">
        <f>SUMIFS(MSTX!$G$7:$G$14,MSTX!$H$7:$H$14,"CHCT",MSTX!$J$7:$J$14,"QM")</f>
        <v>496.76274000000001</v>
      </c>
      <c r="H28" s="92">
        <f>+F28-G28</f>
        <v>0.6622600000000034</v>
      </c>
      <c r="I28" s="79"/>
      <c r="J28" s="80"/>
      <c r="K28" s="80"/>
      <c r="L28" s="80"/>
      <c r="M28" s="81"/>
      <c r="N28" s="81"/>
      <c r="O28" s="81"/>
      <c r="P28" s="81"/>
      <c r="Q28" s="81"/>
      <c r="R28" s="82"/>
      <c r="S28" s="82"/>
      <c r="T28" s="81"/>
      <c r="U28" s="80"/>
      <c r="V28" s="83"/>
      <c r="W28" s="83"/>
      <c r="X28" s="83"/>
    </row>
    <row r="29" spans="1:24">
      <c r="A29" s="211"/>
      <c r="B29" s="212"/>
      <c r="C29" s="84" t="s">
        <v>72</v>
      </c>
      <c r="D29" s="84"/>
      <c r="E29" s="120"/>
      <c r="F29" s="120"/>
      <c r="G29" s="120"/>
      <c r="H29" s="120"/>
      <c r="I29" s="79"/>
      <c r="J29" s="80"/>
      <c r="K29" s="80"/>
      <c r="L29" s="80"/>
      <c r="M29" s="81"/>
      <c r="N29" s="81"/>
      <c r="O29" s="81"/>
      <c r="P29" s="81"/>
      <c r="Q29" s="81"/>
      <c r="R29" s="81"/>
      <c r="S29" s="81"/>
      <c r="T29" s="81"/>
      <c r="U29" s="80"/>
      <c r="V29" s="80"/>
      <c r="W29" s="80"/>
      <c r="X29" s="80"/>
    </row>
    <row r="30" spans="1:24">
      <c r="A30" s="211">
        <v>5</v>
      </c>
      <c r="B30" s="212" t="s">
        <v>95</v>
      </c>
      <c r="C30" s="211" t="s">
        <v>71</v>
      </c>
      <c r="D30" s="84" t="s">
        <v>62</v>
      </c>
      <c r="E30" s="92">
        <f>COUNTIFS(MSTX!H7:H14,"MSTT",MSTX!J7:J14,"")</f>
        <v>0</v>
      </c>
      <c r="F30" s="92">
        <f>SUMIFS(MSTX!$E$7:$E$14,MSTX!$H$7:$H$14,"MSTT",MSTX!$J$7:$J$14,"")</f>
        <v>0</v>
      </c>
      <c r="G30" s="92">
        <f>SUMIFS(MSTX!$G$7:$G$14,MSTX!$H$7:$H$14,"MSTT",MSTX!$J$7:$J$14,"")</f>
        <v>0</v>
      </c>
      <c r="H30" s="92">
        <f>+F30-G30</f>
        <v>0</v>
      </c>
    </row>
    <row r="31" spans="1:24">
      <c r="A31" s="211"/>
      <c r="B31" s="212"/>
      <c r="C31" s="211"/>
      <c r="D31" s="84" t="s">
        <v>63</v>
      </c>
      <c r="E31" s="92">
        <f>COUNTIFS(MSTX!H7:H14,"MSTT",MSTX!J7:J14,"QM")</f>
        <v>0</v>
      </c>
      <c r="F31" s="92">
        <f>SUMIFS(MSTX!$E$7:$E$14,MSTX!$H$7:$H$14,"MSTT",MSTX!$J$7:$J$14,"QM")</f>
        <v>0</v>
      </c>
      <c r="G31" s="92">
        <f>SUMIFS(MSTX!$G$7:$G$14,MSTX!$H$7:$H$14,"MSTT",MSTX!$J$7:$J$14,"QM")</f>
        <v>0</v>
      </c>
      <c r="H31" s="92">
        <f>+F31-G31</f>
        <v>0</v>
      </c>
    </row>
    <row r="32" spans="1:24">
      <c r="A32" s="211"/>
      <c r="B32" s="212"/>
      <c r="C32" s="84" t="s">
        <v>72</v>
      </c>
      <c r="D32" s="84"/>
      <c r="E32" s="92"/>
      <c r="F32" s="92"/>
      <c r="G32" s="92"/>
      <c r="H32" s="92"/>
    </row>
    <row r="33" spans="1:256">
      <c r="A33" s="211">
        <v>6</v>
      </c>
      <c r="B33" s="212" t="s">
        <v>96</v>
      </c>
      <c r="C33" s="84" t="s">
        <v>71</v>
      </c>
      <c r="D33" s="84"/>
      <c r="E33" s="92"/>
      <c r="F33" s="92"/>
      <c r="G33" s="92"/>
      <c r="H33" s="92"/>
    </row>
    <row r="34" spans="1:256">
      <c r="A34" s="211"/>
      <c r="B34" s="212"/>
      <c r="C34" s="84" t="s">
        <v>72</v>
      </c>
      <c r="D34" s="84"/>
      <c r="E34" s="92"/>
      <c r="F34" s="92"/>
      <c r="G34" s="92"/>
      <c r="H34" s="92"/>
    </row>
    <row r="35" spans="1:256">
      <c r="A35" s="211">
        <v>7</v>
      </c>
      <c r="B35" s="212" t="s">
        <v>97</v>
      </c>
      <c r="C35" s="84" t="s">
        <v>71</v>
      </c>
      <c r="D35" s="84"/>
      <c r="E35" s="92"/>
      <c r="F35" s="92"/>
      <c r="G35" s="92"/>
      <c r="H35" s="92"/>
    </row>
    <row r="36" spans="1:256">
      <c r="A36" s="211"/>
      <c r="B36" s="212"/>
      <c r="C36" s="84" t="s">
        <v>72</v>
      </c>
      <c r="D36" s="84"/>
      <c r="E36" s="92"/>
      <c r="F36" s="92"/>
      <c r="G36" s="92"/>
      <c r="H36" s="92"/>
    </row>
    <row r="37" spans="1:256">
      <c r="A37" s="211">
        <v>8</v>
      </c>
      <c r="B37" s="212" t="s">
        <v>98</v>
      </c>
      <c r="C37" s="84" t="s">
        <v>71</v>
      </c>
      <c r="D37" s="84"/>
      <c r="E37" s="92"/>
      <c r="F37" s="92"/>
      <c r="G37" s="92"/>
      <c r="H37" s="92"/>
    </row>
    <row r="38" spans="1:256">
      <c r="A38" s="211"/>
      <c r="B38" s="212"/>
      <c r="C38" s="84" t="s">
        <v>72</v>
      </c>
      <c r="D38" s="84"/>
      <c r="E38" s="92"/>
      <c r="F38" s="92"/>
      <c r="G38" s="92"/>
      <c r="H38" s="92"/>
    </row>
    <row r="39" spans="1:256">
      <c r="A39" s="84"/>
      <c r="B39" s="213" t="s">
        <v>80</v>
      </c>
      <c r="C39" s="214"/>
      <c r="D39" s="215"/>
      <c r="E39" s="93">
        <f>SUM(E18:E38)</f>
        <v>8</v>
      </c>
      <c r="F39" s="93">
        <f>SUM(F18:F38)</f>
        <v>917.8306</v>
      </c>
      <c r="G39" s="93">
        <f>SUM(G18:G38)</f>
        <v>917.16833999999994</v>
      </c>
      <c r="H39" s="275">
        <f>SUM(H18:H38)</f>
        <v>0.6622600000000034</v>
      </c>
    </row>
    <row r="41" spans="1:256">
      <c r="A41" s="85"/>
      <c r="B41" s="216"/>
      <c r="C41" s="216"/>
      <c r="D41" s="86"/>
      <c r="E41" s="87"/>
      <c r="F41" s="88"/>
      <c r="G41" s="216" t="s">
        <v>434</v>
      </c>
      <c r="H41" s="216"/>
      <c r="I41" s="87"/>
      <c r="J41" s="87"/>
      <c r="K41" s="87"/>
      <c r="L41" s="87"/>
      <c r="M41" s="88"/>
      <c r="N41" s="88"/>
      <c r="O41" s="88"/>
      <c r="P41" s="88"/>
      <c r="Q41" s="88"/>
      <c r="R41" s="88"/>
      <c r="S41" s="88"/>
      <c r="T41" s="88"/>
      <c r="U41" s="88"/>
      <c r="V41" s="88"/>
      <c r="W41" s="88"/>
      <c r="X41" s="88"/>
      <c r="Y41" s="88"/>
      <c r="Z41" s="88"/>
      <c r="AA41" s="88"/>
      <c r="AB41" s="88"/>
      <c r="AC41" s="88"/>
      <c r="AD41" s="88"/>
      <c r="AE41" s="88"/>
      <c r="AF41" s="88"/>
      <c r="AG41" s="88"/>
      <c r="AH41" s="88"/>
      <c r="AI41" s="88"/>
      <c r="AJ41" s="88"/>
      <c r="AK41" s="88"/>
      <c r="AL41" s="88"/>
      <c r="AM41" s="88"/>
      <c r="AN41" s="88"/>
      <c r="AO41" s="88"/>
      <c r="AP41" s="88"/>
      <c r="AQ41" s="88"/>
      <c r="AR41" s="88"/>
      <c r="AS41" s="88"/>
      <c r="AT41" s="88"/>
      <c r="AU41" s="88"/>
      <c r="AV41" s="88"/>
      <c r="AW41" s="88"/>
      <c r="AX41" s="88"/>
      <c r="AY41" s="88"/>
      <c r="AZ41" s="88"/>
      <c r="BA41" s="88"/>
      <c r="BB41" s="88"/>
      <c r="BC41" s="88"/>
      <c r="BD41" s="88"/>
      <c r="BE41" s="88"/>
      <c r="BF41" s="88"/>
      <c r="BG41" s="88"/>
      <c r="BH41" s="88"/>
      <c r="BI41" s="88"/>
      <c r="BJ41" s="88"/>
      <c r="BK41" s="88"/>
      <c r="BL41" s="88"/>
      <c r="BM41" s="88"/>
      <c r="BN41" s="88"/>
      <c r="BO41" s="88"/>
      <c r="BP41" s="88"/>
      <c r="BQ41" s="88"/>
      <c r="BR41" s="88"/>
      <c r="BS41" s="88"/>
      <c r="BT41" s="88"/>
      <c r="BU41" s="88"/>
      <c r="BV41" s="88"/>
      <c r="BW41" s="88"/>
      <c r="BX41" s="88"/>
      <c r="BY41" s="88"/>
      <c r="BZ41" s="88"/>
      <c r="CA41" s="88"/>
      <c r="CB41" s="88"/>
      <c r="CC41" s="88"/>
      <c r="CD41" s="88"/>
      <c r="CE41" s="88"/>
      <c r="CF41" s="88"/>
      <c r="CG41" s="88"/>
      <c r="CH41" s="88"/>
      <c r="CI41" s="88"/>
      <c r="CJ41" s="88"/>
      <c r="CK41" s="88"/>
      <c r="CL41" s="88"/>
      <c r="CM41" s="88"/>
      <c r="CN41" s="88"/>
      <c r="CO41" s="88"/>
      <c r="CP41" s="88"/>
      <c r="CQ41" s="88"/>
      <c r="CR41" s="88"/>
      <c r="CS41" s="88"/>
      <c r="CT41" s="88"/>
      <c r="CU41" s="88"/>
      <c r="CV41" s="88"/>
      <c r="CW41" s="88"/>
      <c r="CX41" s="88"/>
      <c r="CY41" s="88"/>
      <c r="CZ41" s="88"/>
      <c r="DA41" s="88"/>
      <c r="DB41" s="88"/>
      <c r="DC41" s="88"/>
      <c r="DD41" s="88"/>
      <c r="DE41" s="88"/>
      <c r="DF41" s="88"/>
      <c r="DG41" s="88"/>
      <c r="DH41" s="88"/>
      <c r="DI41" s="88"/>
      <c r="DJ41" s="88"/>
      <c r="DK41" s="88"/>
      <c r="DL41" s="88"/>
      <c r="DM41" s="88"/>
      <c r="DN41" s="88"/>
      <c r="DO41" s="88"/>
      <c r="DP41" s="88"/>
      <c r="DQ41" s="88"/>
      <c r="DR41" s="88"/>
      <c r="DS41" s="88"/>
      <c r="DT41" s="88"/>
      <c r="DU41" s="88"/>
      <c r="DV41" s="88"/>
      <c r="DW41" s="88"/>
      <c r="DX41" s="88"/>
      <c r="DY41" s="88"/>
      <c r="DZ41" s="88"/>
      <c r="EA41" s="88"/>
      <c r="EB41" s="88"/>
      <c r="EC41" s="88"/>
      <c r="ED41" s="88"/>
      <c r="EE41" s="88"/>
      <c r="EF41" s="88"/>
      <c r="EG41" s="88"/>
      <c r="EH41" s="88"/>
      <c r="EI41" s="88"/>
      <c r="EJ41" s="88"/>
      <c r="EK41" s="88"/>
      <c r="EL41" s="88"/>
      <c r="EM41" s="88"/>
      <c r="EN41" s="88"/>
      <c r="EO41" s="88"/>
      <c r="EP41" s="88"/>
      <c r="EQ41" s="88"/>
      <c r="ER41" s="88"/>
      <c r="ES41" s="88"/>
      <c r="ET41" s="88"/>
      <c r="EU41" s="88"/>
      <c r="EV41" s="88"/>
      <c r="EW41" s="88"/>
      <c r="EX41" s="88"/>
      <c r="EY41" s="88"/>
      <c r="EZ41" s="88"/>
      <c r="FA41" s="88"/>
      <c r="FB41" s="88"/>
      <c r="FC41" s="88"/>
      <c r="FD41" s="88"/>
      <c r="FE41" s="88"/>
      <c r="FF41" s="88"/>
      <c r="FG41" s="88"/>
      <c r="FH41" s="88"/>
      <c r="FI41" s="88"/>
      <c r="FJ41" s="88"/>
      <c r="FK41" s="88"/>
      <c r="FL41" s="88"/>
      <c r="FM41" s="88"/>
      <c r="FN41" s="88"/>
      <c r="FO41" s="88"/>
      <c r="FP41" s="88"/>
      <c r="FQ41" s="88"/>
      <c r="FR41" s="88"/>
      <c r="FS41" s="88"/>
      <c r="FT41" s="88"/>
      <c r="FU41" s="88"/>
      <c r="FV41" s="88"/>
      <c r="FW41" s="88"/>
      <c r="FX41" s="88"/>
      <c r="FY41" s="88"/>
      <c r="FZ41" s="88"/>
      <c r="GA41" s="88"/>
      <c r="GB41" s="88"/>
      <c r="GC41" s="88"/>
      <c r="GD41" s="88"/>
      <c r="GE41" s="88"/>
      <c r="GF41" s="88"/>
      <c r="GG41" s="88"/>
      <c r="GH41" s="88"/>
      <c r="GI41" s="88"/>
      <c r="GJ41" s="88"/>
      <c r="GK41" s="88"/>
      <c r="GL41" s="88"/>
      <c r="GM41" s="88"/>
      <c r="GN41" s="88"/>
      <c r="GO41" s="88"/>
      <c r="GP41" s="88"/>
      <c r="GQ41" s="88"/>
      <c r="GR41" s="88"/>
      <c r="GS41" s="88"/>
      <c r="GT41" s="88"/>
      <c r="GU41" s="88"/>
      <c r="GV41" s="88"/>
      <c r="GW41" s="88"/>
      <c r="GX41" s="88"/>
      <c r="GY41" s="88"/>
      <c r="GZ41" s="88"/>
      <c r="HA41" s="88"/>
      <c r="HB41" s="88"/>
      <c r="HC41" s="88"/>
      <c r="HD41" s="88"/>
      <c r="HE41" s="88"/>
      <c r="HF41" s="88"/>
      <c r="HG41" s="88"/>
      <c r="HH41" s="88"/>
      <c r="HI41" s="88"/>
      <c r="HJ41" s="88"/>
      <c r="HK41" s="88"/>
      <c r="HL41" s="88"/>
      <c r="HM41" s="88"/>
      <c r="HN41" s="88"/>
      <c r="HO41" s="88"/>
      <c r="HP41" s="88"/>
      <c r="HQ41" s="88"/>
      <c r="HR41" s="88"/>
      <c r="HS41" s="88"/>
      <c r="HT41" s="88"/>
      <c r="HU41" s="88"/>
      <c r="HV41" s="88"/>
      <c r="HW41" s="88"/>
      <c r="HX41" s="88"/>
      <c r="HY41" s="88"/>
      <c r="HZ41" s="88"/>
      <c r="IA41" s="88"/>
      <c r="IB41" s="88"/>
      <c r="IC41" s="88"/>
      <c r="ID41" s="88"/>
      <c r="IE41" s="88"/>
      <c r="IF41" s="88"/>
      <c r="IG41" s="88"/>
      <c r="IH41" s="88"/>
      <c r="II41" s="88"/>
      <c r="IJ41" s="88"/>
      <c r="IK41" s="88"/>
      <c r="IL41" s="88"/>
      <c r="IM41" s="88"/>
      <c r="IN41" s="88"/>
      <c r="IO41" s="88"/>
      <c r="IP41" s="88"/>
      <c r="IQ41" s="88"/>
      <c r="IR41" s="88"/>
      <c r="IS41" s="88"/>
      <c r="IT41" s="88"/>
      <c r="IU41" s="88"/>
      <c r="IV41" s="88"/>
    </row>
    <row r="42" spans="1:256">
      <c r="A42" s="89"/>
      <c r="B42" s="90"/>
      <c r="C42" s="90"/>
      <c r="D42" s="90"/>
      <c r="E42" s="90"/>
      <c r="F42" s="90"/>
      <c r="G42" s="88"/>
      <c r="H42" s="88"/>
      <c r="I42" s="88"/>
      <c r="J42" s="88"/>
      <c r="K42" s="88"/>
      <c r="L42" s="88"/>
      <c r="M42" s="90"/>
      <c r="N42" s="90"/>
      <c r="O42" s="90"/>
      <c r="P42" s="90"/>
      <c r="Q42" s="90"/>
      <c r="R42" s="90"/>
      <c r="S42" s="90"/>
      <c r="T42" s="90"/>
      <c r="U42" s="90"/>
      <c r="V42" s="90"/>
      <c r="W42" s="90"/>
      <c r="X42" s="90"/>
      <c r="Y42" s="90"/>
      <c r="Z42" s="90"/>
      <c r="AA42" s="90"/>
      <c r="AB42" s="90"/>
      <c r="AC42" s="90"/>
      <c r="AD42" s="90"/>
      <c r="AE42" s="90"/>
      <c r="AF42" s="90"/>
      <c r="AG42" s="90"/>
      <c r="AH42" s="90"/>
      <c r="AI42" s="90"/>
      <c r="AJ42" s="90"/>
      <c r="AK42" s="90"/>
      <c r="AL42" s="90"/>
      <c r="AM42" s="90"/>
      <c r="AN42" s="90"/>
      <c r="AO42" s="90"/>
      <c r="AP42" s="90"/>
      <c r="AQ42" s="90"/>
      <c r="AR42" s="90"/>
      <c r="AS42" s="90"/>
      <c r="AT42" s="90"/>
      <c r="AU42" s="90"/>
      <c r="AV42" s="90"/>
      <c r="AW42" s="90"/>
      <c r="AX42" s="90"/>
      <c r="AY42" s="90"/>
      <c r="AZ42" s="90"/>
      <c r="BA42" s="90"/>
      <c r="BB42" s="90"/>
      <c r="BC42" s="90"/>
      <c r="BD42" s="90"/>
      <c r="BE42" s="90"/>
      <c r="BF42" s="90"/>
      <c r="BG42" s="90"/>
      <c r="BH42" s="90"/>
      <c r="BI42" s="90"/>
      <c r="BJ42" s="90"/>
      <c r="BK42" s="90"/>
      <c r="BL42" s="90"/>
      <c r="BM42" s="90"/>
      <c r="BN42" s="90"/>
      <c r="BO42" s="90"/>
      <c r="BP42" s="90"/>
      <c r="BQ42" s="90"/>
      <c r="BR42" s="90"/>
      <c r="BS42" s="90"/>
      <c r="BT42" s="90"/>
      <c r="BU42" s="90"/>
      <c r="BV42" s="90"/>
      <c r="BW42" s="90"/>
      <c r="BX42" s="90"/>
      <c r="BY42" s="90"/>
      <c r="BZ42" s="90"/>
      <c r="CA42" s="90"/>
      <c r="CB42" s="90"/>
      <c r="CC42" s="90"/>
      <c r="CD42" s="90"/>
      <c r="CE42" s="90"/>
      <c r="CF42" s="90"/>
      <c r="CG42" s="90"/>
      <c r="CH42" s="90"/>
      <c r="CI42" s="90"/>
      <c r="CJ42" s="90"/>
      <c r="CK42" s="90"/>
      <c r="CL42" s="90"/>
      <c r="CM42" s="90"/>
      <c r="CN42" s="90"/>
      <c r="CO42" s="90"/>
      <c r="CP42" s="90"/>
      <c r="CQ42" s="90"/>
      <c r="CR42" s="90"/>
      <c r="CS42" s="90"/>
      <c r="CT42" s="90"/>
      <c r="CU42" s="90"/>
      <c r="CV42" s="90"/>
      <c r="CW42" s="90"/>
      <c r="CX42" s="90"/>
      <c r="CY42" s="90"/>
      <c r="CZ42" s="90"/>
      <c r="DA42" s="90"/>
      <c r="DB42" s="90"/>
      <c r="DC42" s="90"/>
      <c r="DD42" s="90"/>
      <c r="DE42" s="90"/>
      <c r="DF42" s="90"/>
      <c r="DG42" s="90"/>
      <c r="DH42" s="90"/>
      <c r="DI42" s="90"/>
      <c r="DJ42" s="90"/>
      <c r="DK42" s="90"/>
      <c r="DL42" s="90"/>
      <c r="DM42" s="90"/>
      <c r="DN42" s="90"/>
      <c r="DO42" s="90"/>
      <c r="DP42" s="90"/>
      <c r="DQ42" s="90"/>
      <c r="DR42" s="90"/>
      <c r="DS42" s="90"/>
      <c r="DT42" s="90"/>
      <c r="DU42" s="90"/>
      <c r="DV42" s="90"/>
      <c r="DW42" s="90"/>
      <c r="DX42" s="90"/>
      <c r="DY42" s="90"/>
      <c r="DZ42" s="90"/>
      <c r="EA42" s="90"/>
      <c r="EB42" s="90"/>
      <c r="EC42" s="90"/>
      <c r="ED42" s="90"/>
      <c r="EE42" s="90"/>
      <c r="EF42" s="90"/>
      <c r="EG42" s="90"/>
      <c r="EH42" s="90"/>
      <c r="EI42" s="90"/>
      <c r="EJ42" s="90"/>
      <c r="EK42" s="90"/>
      <c r="EL42" s="90"/>
      <c r="EM42" s="90"/>
      <c r="EN42" s="90"/>
      <c r="EO42" s="90"/>
      <c r="EP42" s="90"/>
      <c r="EQ42" s="90"/>
      <c r="ER42" s="90"/>
      <c r="ES42" s="90"/>
      <c r="ET42" s="90"/>
      <c r="EU42" s="90"/>
      <c r="EV42" s="90"/>
      <c r="EW42" s="90"/>
      <c r="EX42" s="90"/>
      <c r="EY42" s="90"/>
      <c r="EZ42" s="90"/>
      <c r="FA42" s="90"/>
      <c r="FB42" s="90"/>
      <c r="FC42" s="90"/>
      <c r="FD42" s="90"/>
      <c r="FE42" s="90"/>
      <c r="FF42" s="90"/>
      <c r="FG42" s="90"/>
      <c r="FH42" s="90"/>
      <c r="FI42" s="90"/>
      <c r="FJ42" s="90"/>
      <c r="FK42" s="90"/>
      <c r="FL42" s="90"/>
      <c r="FM42" s="90"/>
      <c r="FN42" s="90"/>
      <c r="FO42" s="90"/>
      <c r="FP42" s="90"/>
      <c r="FQ42" s="90"/>
      <c r="FR42" s="90"/>
      <c r="FS42" s="90"/>
      <c r="FT42" s="90"/>
      <c r="FU42" s="90"/>
      <c r="FV42" s="90"/>
      <c r="FW42" s="90"/>
      <c r="FX42" s="90"/>
      <c r="FY42" s="90"/>
      <c r="FZ42" s="90"/>
      <c r="GA42" s="90"/>
      <c r="GB42" s="90"/>
      <c r="GC42" s="90"/>
      <c r="GD42" s="90"/>
      <c r="GE42" s="90"/>
      <c r="GF42" s="90"/>
      <c r="GG42" s="90"/>
      <c r="GH42" s="90"/>
      <c r="GI42" s="90"/>
      <c r="GJ42" s="90"/>
      <c r="GK42" s="90"/>
      <c r="GL42" s="90"/>
      <c r="GM42" s="90"/>
      <c r="GN42" s="90"/>
      <c r="GO42" s="90"/>
      <c r="GP42" s="90"/>
      <c r="GQ42" s="90"/>
      <c r="GR42" s="90"/>
      <c r="GS42" s="90"/>
      <c r="GT42" s="90"/>
      <c r="GU42" s="90"/>
      <c r="GV42" s="90"/>
      <c r="GW42" s="90"/>
      <c r="GX42" s="90"/>
      <c r="GY42" s="90"/>
      <c r="GZ42" s="90"/>
      <c r="HA42" s="90"/>
      <c r="HB42" s="90"/>
      <c r="HC42" s="90"/>
      <c r="HD42" s="90"/>
      <c r="HE42" s="90"/>
      <c r="HF42" s="90"/>
      <c r="HG42" s="90"/>
      <c r="HH42" s="90"/>
      <c r="HI42" s="90"/>
      <c r="HJ42" s="90"/>
      <c r="HK42" s="90"/>
      <c r="HL42" s="90"/>
      <c r="HM42" s="90"/>
      <c r="HN42" s="90"/>
      <c r="HO42" s="90"/>
      <c r="HP42" s="90"/>
      <c r="HQ42" s="90"/>
      <c r="HR42" s="90"/>
      <c r="HS42" s="90"/>
      <c r="HT42" s="90"/>
      <c r="HU42" s="90"/>
      <c r="HV42" s="90"/>
      <c r="HW42" s="90"/>
      <c r="HX42" s="90"/>
      <c r="HY42" s="90"/>
      <c r="HZ42" s="90"/>
      <c r="IA42" s="90"/>
      <c r="IB42" s="90"/>
      <c r="IC42" s="90"/>
      <c r="ID42" s="90"/>
      <c r="IE42" s="90"/>
      <c r="IF42" s="90"/>
      <c r="IG42" s="90"/>
      <c r="IH42" s="90"/>
      <c r="II42" s="90"/>
      <c r="IJ42" s="90"/>
      <c r="IK42" s="90"/>
      <c r="IL42" s="90"/>
      <c r="IM42" s="90"/>
      <c r="IN42" s="90"/>
      <c r="IO42" s="90"/>
      <c r="IP42" s="90"/>
      <c r="IQ42" s="90"/>
      <c r="IR42" s="90"/>
      <c r="IS42" s="90"/>
      <c r="IT42" s="90"/>
      <c r="IU42" s="90"/>
      <c r="IV42" s="90"/>
    </row>
    <row r="43" spans="1:256">
      <c r="A43" s="89"/>
      <c r="B43" s="90"/>
      <c r="C43" s="90"/>
      <c r="D43" s="90"/>
      <c r="E43" s="90"/>
      <c r="F43" s="90"/>
      <c r="G43" s="90"/>
      <c r="H43" s="90"/>
      <c r="I43" s="90"/>
      <c r="J43" s="90"/>
      <c r="K43" s="90"/>
      <c r="L43" s="90"/>
      <c r="M43" s="90"/>
      <c r="N43" s="90"/>
      <c r="O43" s="90"/>
      <c r="P43" s="90"/>
      <c r="Q43" s="90"/>
      <c r="R43" s="90"/>
      <c r="S43" s="90"/>
      <c r="T43" s="90"/>
      <c r="U43" s="90"/>
      <c r="V43" s="90"/>
      <c r="W43" s="90"/>
      <c r="X43" s="90"/>
      <c r="Y43" s="90"/>
      <c r="Z43" s="90"/>
      <c r="AA43" s="90"/>
      <c r="AB43" s="90"/>
      <c r="AC43" s="90"/>
      <c r="AD43" s="90"/>
      <c r="AE43" s="90"/>
      <c r="AF43" s="90"/>
      <c r="AG43" s="90"/>
      <c r="AH43" s="90"/>
      <c r="AI43" s="90"/>
      <c r="AJ43" s="90"/>
      <c r="AK43" s="90"/>
      <c r="AL43" s="90"/>
      <c r="AM43" s="90"/>
      <c r="AN43" s="90"/>
      <c r="AO43" s="90"/>
      <c r="AP43" s="90"/>
      <c r="AQ43" s="90"/>
      <c r="AR43" s="90"/>
      <c r="AS43" s="90"/>
      <c r="AT43" s="90"/>
      <c r="AU43" s="90"/>
      <c r="AV43" s="90"/>
      <c r="AW43" s="90"/>
      <c r="AX43" s="90"/>
      <c r="AY43" s="90"/>
      <c r="AZ43" s="90"/>
      <c r="BA43" s="90"/>
      <c r="BB43" s="90"/>
      <c r="BC43" s="90"/>
      <c r="BD43" s="90"/>
      <c r="BE43" s="90"/>
      <c r="BF43" s="90"/>
      <c r="BG43" s="90"/>
      <c r="BH43" s="90"/>
      <c r="BI43" s="90"/>
      <c r="BJ43" s="90"/>
      <c r="BK43" s="90"/>
      <c r="BL43" s="90"/>
      <c r="BM43" s="90"/>
      <c r="BN43" s="90"/>
      <c r="BO43" s="90"/>
      <c r="BP43" s="90"/>
      <c r="BQ43" s="90"/>
      <c r="BR43" s="90"/>
      <c r="BS43" s="90"/>
      <c r="BT43" s="90"/>
      <c r="BU43" s="90"/>
      <c r="BV43" s="90"/>
      <c r="BW43" s="90"/>
      <c r="BX43" s="90"/>
      <c r="BY43" s="90"/>
      <c r="BZ43" s="90"/>
      <c r="CA43" s="90"/>
      <c r="CB43" s="90"/>
      <c r="CC43" s="90"/>
      <c r="CD43" s="90"/>
      <c r="CE43" s="90"/>
      <c r="CF43" s="90"/>
      <c r="CG43" s="90"/>
      <c r="CH43" s="90"/>
      <c r="CI43" s="90"/>
      <c r="CJ43" s="90"/>
      <c r="CK43" s="90"/>
      <c r="CL43" s="90"/>
      <c r="CM43" s="90"/>
      <c r="CN43" s="90"/>
      <c r="CO43" s="90"/>
      <c r="CP43" s="90"/>
      <c r="CQ43" s="90"/>
      <c r="CR43" s="90"/>
      <c r="CS43" s="90"/>
      <c r="CT43" s="90"/>
      <c r="CU43" s="90"/>
      <c r="CV43" s="90"/>
      <c r="CW43" s="90"/>
      <c r="CX43" s="90"/>
      <c r="CY43" s="90"/>
      <c r="CZ43" s="90"/>
      <c r="DA43" s="90"/>
      <c r="DB43" s="90"/>
      <c r="DC43" s="90"/>
      <c r="DD43" s="90"/>
      <c r="DE43" s="90"/>
      <c r="DF43" s="90"/>
      <c r="DG43" s="90"/>
      <c r="DH43" s="90"/>
      <c r="DI43" s="90"/>
      <c r="DJ43" s="90"/>
      <c r="DK43" s="90"/>
      <c r="DL43" s="90"/>
      <c r="DM43" s="90"/>
      <c r="DN43" s="90"/>
      <c r="DO43" s="90"/>
      <c r="DP43" s="90"/>
      <c r="DQ43" s="90"/>
      <c r="DR43" s="90"/>
      <c r="DS43" s="90"/>
      <c r="DT43" s="90"/>
      <c r="DU43" s="90"/>
      <c r="DV43" s="90"/>
      <c r="DW43" s="90"/>
      <c r="DX43" s="90"/>
      <c r="DY43" s="90"/>
      <c r="DZ43" s="90"/>
      <c r="EA43" s="90"/>
      <c r="EB43" s="90"/>
      <c r="EC43" s="90"/>
      <c r="ED43" s="90"/>
      <c r="EE43" s="90"/>
      <c r="EF43" s="90"/>
      <c r="EG43" s="90"/>
      <c r="EH43" s="90"/>
      <c r="EI43" s="90"/>
      <c r="EJ43" s="90"/>
      <c r="EK43" s="90"/>
      <c r="EL43" s="90"/>
      <c r="EM43" s="90"/>
      <c r="EN43" s="90"/>
      <c r="EO43" s="90"/>
      <c r="EP43" s="90"/>
      <c r="EQ43" s="90"/>
      <c r="ER43" s="90"/>
      <c r="ES43" s="90"/>
      <c r="ET43" s="90"/>
      <c r="EU43" s="90"/>
      <c r="EV43" s="90"/>
      <c r="EW43" s="90"/>
      <c r="EX43" s="90"/>
      <c r="EY43" s="90"/>
      <c r="EZ43" s="90"/>
      <c r="FA43" s="90"/>
      <c r="FB43" s="90"/>
      <c r="FC43" s="90"/>
      <c r="FD43" s="90"/>
      <c r="FE43" s="90"/>
      <c r="FF43" s="90"/>
      <c r="FG43" s="90"/>
      <c r="FH43" s="90"/>
      <c r="FI43" s="90"/>
      <c r="FJ43" s="90"/>
      <c r="FK43" s="90"/>
      <c r="FL43" s="90"/>
      <c r="FM43" s="90"/>
      <c r="FN43" s="90"/>
      <c r="FO43" s="90"/>
      <c r="FP43" s="90"/>
      <c r="FQ43" s="90"/>
      <c r="FR43" s="90"/>
      <c r="FS43" s="90"/>
      <c r="FT43" s="90"/>
      <c r="FU43" s="90"/>
      <c r="FV43" s="90"/>
      <c r="FW43" s="90"/>
      <c r="FX43" s="90"/>
      <c r="FY43" s="90"/>
      <c r="FZ43" s="90"/>
      <c r="GA43" s="90"/>
      <c r="GB43" s="90"/>
      <c r="GC43" s="90"/>
      <c r="GD43" s="90"/>
      <c r="GE43" s="90"/>
      <c r="GF43" s="90"/>
      <c r="GG43" s="90"/>
      <c r="GH43" s="90"/>
      <c r="GI43" s="90"/>
      <c r="GJ43" s="90"/>
      <c r="GK43" s="90"/>
      <c r="GL43" s="90"/>
      <c r="GM43" s="90"/>
      <c r="GN43" s="90"/>
      <c r="GO43" s="90"/>
      <c r="GP43" s="90"/>
      <c r="GQ43" s="90"/>
      <c r="GR43" s="90"/>
      <c r="GS43" s="90"/>
      <c r="GT43" s="90"/>
      <c r="GU43" s="90"/>
      <c r="GV43" s="90"/>
      <c r="GW43" s="90"/>
      <c r="GX43" s="90"/>
      <c r="GY43" s="90"/>
      <c r="GZ43" s="90"/>
      <c r="HA43" s="90"/>
      <c r="HB43" s="90"/>
      <c r="HC43" s="90"/>
      <c r="HD43" s="90"/>
      <c r="HE43" s="90"/>
      <c r="HF43" s="90"/>
      <c r="HG43" s="90"/>
      <c r="HH43" s="90"/>
      <c r="HI43" s="90"/>
      <c r="HJ43" s="90"/>
      <c r="HK43" s="90"/>
      <c r="HL43" s="90"/>
      <c r="HM43" s="90"/>
      <c r="HN43" s="90"/>
      <c r="HO43" s="90"/>
      <c r="HP43" s="90"/>
      <c r="HQ43" s="90"/>
      <c r="HR43" s="90"/>
      <c r="HS43" s="90"/>
      <c r="HT43" s="90"/>
      <c r="HU43" s="90"/>
      <c r="HV43" s="90"/>
      <c r="HW43" s="90"/>
      <c r="HX43" s="90"/>
      <c r="HY43" s="90"/>
      <c r="HZ43" s="90"/>
      <c r="IA43" s="90"/>
      <c r="IB43" s="90"/>
      <c r="IC43" s="90"/>
      <c r="ID43" s="90"/>
      <c r="IE43" s="90"/>
      <c r="IF43" s="90"/>
      <c r="IG43" s="90"/>
      <c r="IH43" s="90"/>
      <c r="II43" s="90"/>
      <c r="IJ43" s="90"/>
      <c r="IK43" s="90"/>
      <c r="IL43" s="90"/>
      <c r="IM43" s="90"/>
      <c r="IN43" s="90"/>
      <c r="IO43" s="90"/>
      <c r="IP43" s="90"/>
      <c r="IQ43" s="90"/>
      <c r="IR43" s="90"/>
      <c r="IS43" s="90"/>
      <c r="IT43" s="90"/>
      <c r="IU43" s="90"/>
      <c r="IV43" s="90"/>
    </row>
    <row r="44" spans="1:256">
      <c r="A44" s="89"/>
      <c r="B44" s="90"/>
      <c r="C44" s="90"/>
      <c r="D44" s="90"/>
      <c r="E44" s="90"/>
      <c r="F44" s="90"/>
      <c r="G44" s="90"/>
      <c r="H44" s="90"/>
      <c r="I44" s="90"/>
      <c r="J44" s="90"/>
      <c r="K44" s="90"/>
      <c r="L44" s="90"/>
      <c r="M44" s="90"/>
      <c r="N44" s="90"/>
      <c r="O44" s="90"/>
      <c r="P44" s="90"/>
      <c r="Q44" s="90"/>
      <c r="R44" s="90"/>
      <c r="S44" s="90"/>
      <c r="T44" s="90"/>
      <c r="U44" s="90"/>
      <c r="V44" s="90"/>
      <c r="W44" s="90"/>
      <c r="X44" s="90"/>
      <c r="Y44" s="90"/>
      <c r="Z44" s="90"/>
      <c r="AA44" s="90"/>
      <c r="AB44" s="90"/>
      <c r="AC44" s="90"/>
      <c r="AD44" s="90"/>
      <c r="AE44" s="90"/>
      <c r="AF44" s="90"/>
      <c r="AG44" s="90"/>
      <c r="AH44" s="90"/>
      <c r="AI44" s="90"/>
      <c r="AJ44" s="90"/>
      <c r="AK44" s="90"/>
      <c r="AL44" s="90"/>
      <c r="AM44" s="90"/>
      <c r="AN44" s="90"/>
      <c r="AO44" s="90"/>
      <c r="AP44" s="90"/>
      <c r="AQ44" s="90"/>
      <c r="AR44" s="90"/>
      <c r="AS44" s="90"/>
      <c r="AT44" s="90"/>
      <c r="AU44" s="90"/>
      <c r="AV44" s="90"/>
      <c r="AW44" s="90"/>
      <c r="AX44" s="90"/>
      <c r="AY44" s="90"/>
      <c r="AZ44" s="90"/>
      <c r="BA44" s="90"/>
      <c r="BB44" s="90"/>
      <c r="BC44" s="90"/>
      <c r="BD44" s="90"/>
      <c r="BE44" s="90"/>
      <c r="BF44" s="90"/>
      <c r="BG44" s="90"/>
      <c r="BH44" s="90"/>
      <c r="BI44" s="90"/>
      <c r="BJ44" s="90"/>
      <c r="BK44" s="90"/>
      <c r="BL44" s="90"/>
      <c r="BM44" s="90"/>
      <c r="BN44" s="90"/>
      <c r="BO44" s="90"/>
      <c r="BP44" s="90"/>
      <c r="BQ44" s="90"/>
      <c r="BR44" s="90"/>
      <c r="BS44" s="90"/>
      <c r="BT44" s="90"/>
      <c r="BU44" s="90"/>
      <c r="BV44" s="90"/>
      <c r="BW44" s="90"/>
      <c r="BX44" s="90"/>
      <c r="BY44" s="90"/>
      <c r="BZ44" s="90"/>
      <c r="CA44" s="90"/>
      <c r="CB44" s="90"/>
      <c r="CC44" s="90"/>
      <c r="CD44" s="90"/>
      <c r="CE44" s="90"/>
      <c r="CF44" s="90"/>
      <c r="CG44" s="90"/>
      <c r="CH44" s="90"/>
      <c r="CI44" s="90"/>
      <c r="CJ44" s="90"/>
      <c r="CK44" s="90"/>
      <c r="CL44" s="90"/>
      <c r="CM44" s="90"/>
      <c r="CN44" s="90"/>
      <c r="CO44" s="90"/>
      <c r="CP44" s="90"/>
      <c r="CQ44" s="90"/>
      <c r="CR44" s="90"/>
      <c r="CS44" s="90"/>
      <c r="CT44" s="90"/>
      <c r="CU44" s="90"/>
      <c r="CV44" s="90"/>
      <c r="CW44" s="90"/>
      <c r="CX44" s="90"/>
      <c r="CY44" s="90"/>
      <c r="CZ44" s="90"/>
      <c r="DA44" s="90"/>
      <c r="DB44" s="90"/>
      <c r="DC44" s="90"/>
      <c r="DD44" s="90"/>
      <c r="DE44" s="90"/>
      <c r="DF44" s="90"/>
      <c r="DG44" s="90"/>
      <c r="DH44" s="90"/>
      <c r="DI44" s="90"/>
      <c r="DJ44" s="90"/>
      <c r="DK44" s="90"/>
      <c r="DL44" s="90"/>
      <c r="DM44" s="90"/>
      <c r="DN44" s="90"/>
      <c r="DO44" s="90"/>
      <c r="DP44" s="90"/>
      <c r="DQ44" s="90"/>
      <c r="DR44" s="90"/>
      <c r="DS44" s="90"/>
      <c r="DT44" s="90"/>
      <c r="DU44" s="90"/>
      <c r="DV44" s="90"/>
      <c r="DW44" s="90"/>
      <c r="DX44" s="90"/>
      <c r="DY44" s="90"/>
      <c r="DZ44" s="90"/>
      <c r="EA44" s="90"/>
      <c r="EB44" s="90"/>
      <c r="EC44" s="90"/>
      <c r="ED44" s="90"/>
      <c r="EE44" s="90"/>
      <c r="EF44" s="90"/>
      <c r="EG44" s="90"/>
      <c r="EH44" s="90"/>
      <c r="EI44" s="90"/>
      <c r="EJ44" s="90"/>
      <c r="EK44" s="90"/>
      <c r="EL44" s="90"/>
      <c r="EM44" s="90"/>
      <c r="EN44" s="90"/>
      <c r="EO44" s="90"/>
      <c r="EP44" s="90"/>
      <c r="EQ44" s="90"/>
      <c r="ER44" s="90"/>
      <c r="ES44" s="90"/>
      <c r="ET44" s="90"/>
      <c r="EU44" s="90"/>
      <c r="EV44" s="90"/>
      <c r="EW44" s="90"/>
      <c r="EX44" s="90"/>
      <c r="EY44" s="90"/>
      <c r="EZ44" s="90"/>
      <c r="FA44" s="90"/>
      <c r="FB44" s="90"/>
      <c r="FC44" s="90"/>
      <c r="FD44" s="90"/>
      <c r="FE44" s="90"/>
      <c r="FF44" s="90"/>
      <c r="FG44" s="90"/>
      <c r="FH44" s="90"/>
      <c r="FI44" s="90"/>
      <c r="FJ44" s="90"/>
      <c r="FK44" s="90"/>
      <c r="FL44" s="90"/>
      <c r="FM44" s="90"/>
      <c r="FN44" s="90"/>
      <c r="FO44" s="90"/>
      <c r="FP44" s="90"/>
      <c r="FQ44" s="90"/>
      <c r="FR44" s="90"/>
      <c r="FS44" s="90"/>
      <c r="FT44" s="90"/>
      <c r="FU44" s="90"/>
      <c r="FV44" s="90"/>
      <c r="FW44" s="90"/>
      <c r="FX44" s="90"/>
      <c r="FY44" s="90"/>
      <c r="FZ44" s="90"/>
      <c r="GA44" s="90"/>
      <c r="GB44" s="90"/>
      <c r="GC44" s="90"/>
      <c r="GD44" s="90"/>
      <c r="GE44" s="90"/>
      <c r="GF44" s="90"/>
      <c r="GG44" s="90"/>
      <c r="GH44" s="90"/>
      <c r="GI44" s="90"/>
      <c r="GJ44" s="90"/>
      <c r="GK44" s="90"/>
      <c r="GL44" s="90"/>
      <c r="GM44" s="90"/>
      <c r="GN44" s="90"/>
      <c r="GO44" s="90"/>
      <c r="GP44" s="90"/>
      <c r="GQ44" s="90"/>
      <c r="GR44" s="90"/>
      <c r="GS44" s="90"/>
      <c r="GT44" s="90"/>
      <c r="GU44" s="90"/>
      <c r="GV44" s="90"/>
      <c r="GW44" s="90"/>
      <c r="GX44" s="90"/>
      <c r="GY44" s="90"/>
      <c r="GZ44" s="90"/>
      <c r="HA44" s="90"/>
      <c r="HB44" s="90"/>
      <c r="HC44" s="90"/>
      <c r="HD44" s="90"/>
      <c r="HE44" s="90"/>
      <c r="HF44" s="90"/>
      <c r="HG44" s="90"/>
      <c r="HH44" s="90"/>
      <c r="HI44" s="90"/>
      <c r="HJ44" s="90"/>
      <c r="HK44" s="90"/>
      <c r="HL44" s="90"/>
      <c r="HM44" s="90"/>
      <c r="HN44" s="90"/>
      <c r="HO44" s="90"/>
      <c r="HP44" s="90"/>
      <c r="HQ44" s="90"/>
      <c r="HR44" s="90"/>
      <c r="HS44" s="90"/>
      <c r="HT44" s="90"/>
      <c r="HU44" s="90"/>
      <c r="HV44" s="90"/>
      <c r="HW44" s="90"/>
      <c r="HX44" s="90"/>
      <c r="HY44" s="90"/>
      <c r="HZ44" s="90"/>
      <c r="IA44" s="90"/>
      <c r="IB44" s="90"/>
      <c r="IC44" s="90"/>
      <c r="ID44" s="90"/>
      <c r="IE44" s="90"/>
      <c r="IF44" s="90"/>
      <c r="IG44" s="90"/>
      <c r="IH44" s="90"/>
      <c r="II44" s="90"/>
      <c r="IJ44" s="90"/>
      <c r="IK44" s="90"/>
      <c r="IL44" s="90"/>
      <c r="IM44" s="90"/>
      <c r="IN44" s="90"/>
      <c r="IO44" s="90"/>
      <c r="IP44" s="90"/>
      <c r="IQ44" s="90"/>
      <c r="IR44" s="90"/>
      <c r="IS44" s="90"/>
      <c r="IT44" s="90"/>
      <c r="IU44" s="90"/>
      <c r="IV44" s="90"/>
    </row>
    <row r="45" spans="1:256">
      <c r="A45" s="89"/>
      <c r="B45" s="90"/>
      <c r="C45" s="90"/>
      <c r="D45" s="90"/>
      <c r="E45" s="90"/>
      <c r="F45" s="90"/>
      <c r="G45" s="90"/>
      <c r="H45" s="90"/>
      <c r="I45" s="90"/>
      <c r="J45" s="90"/>
      <c r="K45" s="90"/>
      <c r="L45" s="90"/>
      <c r="M45" s="90"/>
      <c r="N45" s="90"/>
      <c r="O45" s="90"/>
      <c r="P45" s="90"/>
      <c r="Q45" s="90"/>
      <c r="R45" s="90"/>
      <c r="S45" s="90"/>
      <c r="T45" s="90"/>
      <c r="U45" s="90"/>
      <c r="V45" s="90"/>
      <c r="W45" s="90"/>
      <c r="X45" s="90"/>
      <c r="Y45" s="90"/>
      <c r="Z45" s="90"/>
      <c r="AA45" s="90"/>
      <c r="AB45" s="90"/>
      <c r="AC45" s="90"/>
      <c r="AD45" s="90"/>
      <c r="AE45" s="90"/>
      <c r="AF45" s="90"/>
      <c r="AG45" s="90"/>
      <c r="AH45" s="90"/>
      <c r="AI45" s="90"/>
      <c r="AJ45" s="90"/>
      <c r="AK45" s="90"/>
      <c r="AL45" s="90"/>
      <c r="AM45" s="90"/>
      <c r="AN45" s="90"/>
      <c r="AO45" s="90"/>
      <c r="AP45" s="90"/>
      <c r="AQ45" s="90"/>
      <c r="AR45" s="90"/>
      <c r="AS45" s="90"/>
      <c r="AT45" s="90"/>
      <c r="AU45" s="90"/>
      <c r="AV45" s="90"/>
      <c r="AW45" s="90"/>
      <c r="AX45" s="90"/>
      <c r="AY45" s="90"/>
      <c r="AZ45" s="90"/>
      <c r="BA45" s="90"/>
      <c r="BB45" s="90"/>
      <c r="BC45" s="90"/>
      <c r="BD45" s="90"/>
      <c r="BE45" s="90"/>
      <c r="BF45" s="90"/>
      <c r="BG45" s="90"/>
      <c r="BH45" s="90"/>
      <c r="BI45" s="90"/>
      <c r="BJ45" s="90"/>
      <c r="BK45" s="90"/>
      <c r="BL45" s="90"/>
      <c r="BM45" s="90"/>
      <c r="BN45" s="90"/>
      <c r="BO45" s="90"/>
      <c r="BP45" s="90"/>
      <c r="BQ45" s="90"/>
      <c r="BR45" s="90"/>
      <c r="BS45" s="90"/>
      <c r="BT45" s="90"/>
      <c r="BU45" s="90"/>
      <c r="BV45" s="90"/>
      <c r="BW45" s="90"/>
      <c r="BX45" s="90"/>
      <c r="BY45" s="90"/>
      <c r="BZ45" s="90"/>
      <c r="CA45" s="90"/>
      <c r="CB45" s="90"/>
      <c r="CC45" s="90"/>
      <c r="CD45" s="90"/>
      <c r="CE45" s="90"/>
      <c r="CF45" s="90"/>
      <c r="CG45" s="90"/>
      <c r="CH45" s="90"/>
      <c r="CI45" s="90"/>
      <c r="CJ45" s="90"/>
      <c r="CK45" s="90"/>
      <c r="CL45" s="90"/>
      <c r="CM45" s="90"/>
      <c r="CN45" s="90"/>
      <c r="CO45" s="90"/>
      <c r="CP45" s="90"/>
      <c r="CQ45" s="90"/>
      <c r="CR45" s="90"/>
      <c r="CS45" s="90"/>
      <c r="CT45" s="90"/>
      <c r="CU45" s="90"/>
      <c r="CV45" s="90"/>
      <c r="CW45" s="90"/>
      <c r="CX45" s="90"/>
      <c r="CY45" s="90"/>
      <c r="CZ45" s="90"/>
      <c r="DA45" s="90"/>
      <c r="DB45" s="90"/>
      <c r="DC45" s="90"/>
      <c r="DD45" s="90"/>
      <c r="DE45" s="90"/>
      <c r="DF45" s="90"/>
      <c r="DG45" s="90"/>
      <c r="DH45" s="90"/>
      <c r="DI45" s="90"/>
      <c r="DJ45" s="90"/>
      <c r="DK45" s="90"/>
      <c r="DL45" s="90"/>
      <c r="DM45" s="90"/>
      <c r="DN45" s="90"/>
      <c r="DO45" s="90"/>
      <c r="DP45" s="90"/>
      <c r="DQ45" s="90"/>
      <c r="DR45" s="90"/>
      <c r="DS45" s="90"/>
      <c r="DT45" s="90"/>
      <c r="DU45" s="90"/>
      <c r="DV45" s="90"/>
      <c r="DW45" s="90"/>
      <c r="DX45" s="90"/>
      <c r="DY45" s="90"/>
      <c r="DZ45" s="90"/>
      <c r="EA45" s="90"/>
      <c r="EB45" s="90"/>
      <c r="EC45" s="90"/>
      <c r="ED45" s="90"/>
      <c r="EE45" s="90"/>
      <c r="EF45" s="90"/>
      <c r="EG45" s="90"/>
      <c r="EH45" s="90"/>
      <c r="EI45" s="90"/>
      <c r="EJ45" s="90"/>
      <c r="EK45" s="90"/>
      <c r="EL45" s="90"/>
      <c r="EM45" s="90"/>
      <c r="EN45" s="90"/>
      <c r="EO45" s="90"/>
      <c r="EP45" s="90"/>
      <c r="EQ45" s="90"/>
      <c r="ER45" s="90"/>
      <c r="ES45" s="90"/>
      <c r="ET45" s="90"/>
      <c r="EU45" s="90"/>
      <c r="EV45" s="90"/>
      <c r="EW45" s="90"/>
      <c r="EX45" s="90"/>
      <c r="EY45" s="90"/>
      <c r="EZ45" s="90"/>
      <c r="FA45" s="90"/>
      <c r="FB45" s="90"/>
      <c r="FC45" s="90"/>
      <c r="FD45" s="90"/>
      <c r="FE45" s="90"/>
      <c r="FF45" s="90"/>
      <c r="FG45" s="90"/>
      <c r="FH45" s="90"/>
      <c r="FI45" s="90"/>
      <c r="FJ45" s="90"/>
      <c r="FK45" s="90"/>
      <c r="FL45" s="90"/>
      <c r="FM45" s="90"/>
      <c r="FN45" s="90"/>
      <c r="FO45" s="90"/>
      <c r="FP45" s="90"/>
      <c r="FQ45" s="90"/>
      <c r="FR45" s="90"/>
      <c r="FS45" s="90"/>
      <c r="FT45" s="90"/>
      <c r="FU45" s="90"/>
      <c r="FV45" s="90"/>
      <c r="FW45" s="90"/>
      <c r="FX45" s="90"/>
      <c r="FY45" s="90"/>
      <c r="FZ45" s="90"/>
      <c r="GA45" s="90"/>
      <c r="GB45" s="90"/>
      <c r="GC45" s="90"/>
      <c r="GD45" s="90"/>
      <c r="GE45" s="90"/>
      <c r="GF45" s="90"/>
      <c r="GG45" s="90"/>
      <c r="GH45" s="90"/>
      <c r="GI45" s="90"/>
      <c r="GJ45" s="90"/>
      <c r="GK45" s="90"/>
      <c r="GL45" s="90"/>
      <c r="GM45" s="90"/>
      <c r="GN45" s="90"/>
      <c r="GO45" s="90"/>
      <c r="GP45" s="90"/>
      <c r="GQ45" s="90"/>
      <c r="GR45" s="90"/>
      <c r="GS45" s="90"/>
      <c r="GT45" s="90"/>
      <c r="GU45" s="90"/>
      <c r="GV45" s="90"/>
      <c r="GW45" s="90"/>
      <c r="GX45" s="90"/>
      <c r="GY45" s="90"/>
      <c r="GZ45" s="90"/>
      <c r="HA45" s="90"/>
      <c r="HB45" s="90"/>
      <c r="HC45" s="90"/>
      <c r="HD45" s="90"/>
      <c r="HE45" s="90"/>
      <c r="HF45" s="90"/>
      <c r="HG45" s="90"/>
      <c r="HH45" s="90"/>
      <c r="HI45" s="90"/>
      <c r="HJ45" s="90"/>
      <c r="HK45" s="90"/>
      <c r="HL45" s="90"/>
      <c r="HM45" s="90"/>
      <c r="HN45" s="90"/>
      <c r="HO45" s="90"/>
      <c r="HP45" s="90"/>
      <c r="HQ45" s="90"/>
      <c r="HR45" s="90"/>
      <c r="HS45" s="90"/>
      <c r="HT45" s="90"/>
      <c r="HU45" s="90"/>
      <c r="HV45" s="90"/>
      <c r="HW45" s="90"/>
      <c r="HX45" s="90"/>
      <c r="HY45" s="90"/>
      <c r="HZ45" s="90"/>
      <c r="IA45" s="90"/>
      <c r="IB45" s="90"/>
      <c r="IC45" s="90"/>
      <c r="ID45" s="90"/>
      <c r="IE45" s="90"/>
      <c r="IF45" s="90"/>
      <c r="IG45" s="90"/>
      <c r="IH45" s="90"/>
      <c r="II45" s="90"/>
      <c r="IJ45" s="90"/>
      <c r="IK45" s="90"/>
      <c r="IL45" s="90"/>
      <c r="IM45" s="90"/>
      <c r="IN45" s="90"/>
      <c r="IO45" s="90"/>
      <c r="IP45" s="90"/>
      <c r="IQ45" s="90"/>
      <c r="IR45" s="90"/>
      <c r="IS45" s="90"/>
      <c r="IT45" s="90"/>
      <c r="IU45" s="90"/>
      <c r="IV45" s="90"/>
    </row>
    <row r="46" spans="1:256">
      <c r="A46" s="89"/>
      <c r="B46" s="90"/>
      <c r="C46" s="90"/>
      <c r="D46" s="90"/>
      <c r="E46" s="90"/>
      <c r="F46" s="90"/>
      <c r="G46" s="90"/>
      <c r="H46" s="90"/>
      <c r="I46" s="90"/>
      <c r="J46" s="90"/>
      <c r="K46" s="90"/>
      <c r="L46" s="90"/>
      <c r="M46" s="90"/>
      <c r="N46" s="90"/>
      <c r="O46" s="90"/>
      <c r="P46" s="90"/>
      <c r="Q46" s="90"/>
      <c r="R46" s="90"/>
      <c r="S46" s="90"/>
      <c r="T46" s="90"/>
      <c r="U46" s="90"/>
      <c r="V46" s="90"/>
      <c r="W46" s="90"/>
      <c r="X46" s="90"/>
      <c r="Y46" s="90"/>
      <c r="Z46" s="90"/>
      <c r="AA46" s="90"/>
      <c r="AB46" s="90"/>
      <c r="AC46" s="90"/>
      <c r="AD46" s="90"/>
      <c r="AE46" s="90"/>
      <c r="AF46" s="90"/>
      <c r="AG46" s="90"/>
      <c r="AH46" s="90"/>
      <c r="AI46" s="90"/>
      <c r="AJ46" s="90"/>
      <c r="AK46" s="90"/>
      <c r="AL46" s="90"/>
      <c r="AM46" s="90"/>
      <c r="AN46" s="90"/>
      <c r="AO46" s="90"/>
      <c r="AP46" s="90"/>
      <c r="AQ46" s="90"/>
      <c r="AR46" s="90"/>
      <c r="AS46" s="90"/>
      <c r="AT46" s="90"/>
      <c r="AU46" s="90"/>
      <c r="AV46" s="90"/>
      <c r="AW46" s="90"/>
      <c r="AX46" s="90"/>
      <c r="AY46" s="90"/>
      <c r="AZ46" s="90"/>
      <c r="BA46" s="90"/>
      <c r="BB46" s="90"/>
      <c r="BC46" s="90"/>
      <c r="BD46" s="90"/>
      <c r="BE46" s="90"/>
      <c r="BF46" s="90"/>
      <c r="BG46" s="90"/>
      <c r="BH46" s="90"/>
      <c r="BI46" s="90"/>
      <c r="BJ46" s="90"/>
      <c r="BK46" s="90"/>
      <c r="BL46" s="90"/>
      <c r="BM46" s="90"/>
      <c r="BN46" s="90"/>
      <c r="BO46" s="90"/>
      <c r="BP46" s="90"/>
      <c r="BQ46" s="90"/>
      <c r="BR46" s="90"/>
      <c r="BS46" s="90"/>
      <c r="BT46" s="90"/>
      <c r="BU46" s="90"/>
      <c r="BV46" s="90"/>
      <c r="BW46" s="90"/>
      <c r="BX46" s="90"/>
      <c r="BY46" s="90"/>
      <c r="BZ46" s="90"/>
      <c r="CA46" s="90"/>
      <c r="CB46" s="90"/>
      <c r="CC46" s="90"/>
      <c r="CD46" s="90"/>
      <c r="CE46" s="90"/>
      <c r="CF46" s="90"/>
      <c r="CG46" s="90"/>
      <c r="CH46" s="90"/>
      <c r="CI46" s="90"/>
      <c r="CJ46" s="90"/>
      <c r="CK46" s="90"/>
      <c r="CL46" s="90"/>
      <c r="CM46" s="90"/>
      <c r="CN46" s="90"/>
      <c r="CO46" s="90"/>
      <c r="CP46" s="90"/>
      <c r="CQ46" s="90"/>
      <c r="CR46" s="90"/>
      <c r="CS46" s="90"/>
      <c r="CT46" s="90"/>
      <c r="CU46" s="90"/>
      <c r="CV46" s="90"/>
      <c r="CW46" s="90"/>
      <c r="CX46" s="90"/>
      <c r="CY46" s="90"/>
      <c r="CZ46" s="90"/>
      <c r="DA46" s="90"/>
      <c r="DB46" s="90"/>
      <c r="DC46" s="90"/>
      <c r="DD46" s="90"/>
      <c r="DE46" s="90"/>
      <c r="DF46" s="90"/>
      <c r="DG46" s="90"/>
      <c r="DH46" s="90"/>
      <c r="DI46" s="90"/>
      <c r="DJ46" s="90"/>
      <c r="DK46" s="90"/>
      <c r="DL46" s="90"/>
      <c r="DM46" s="90"/>
      <c r="DN46" s="90"/>
      <c r="DO46" s="90"/>
      <c r="DP46" s="90"/>
      <c r="DQ46" s="90"/>
      <c r="DR46" s="90"/>
      <c r="DS46" s="90"/>
      <c r="DT46" s="90"/>
      <c r="DU46" s="90"/>
      <c r="DV46" s="90"/>
      <c r="DW46" s="90"/>
      <c r="DX46" s="90"/>
      <c r="DY46" s="90"/>
      <c r="DZ46" s="90"/>
      <c r="EA46" s="90"/>
      <c r="EB46" s="90"/>
      <c r="EC46" s="90"/>
      <c r="ED46" s="90"/>
      <c r="EE46" s="90"/>
      <c r="EF46" s="90"/>
      <c r="EG46" s="90"/>
      <c r="EH46" s="90"/>
      <c r="EI46" s="90"/>
      <c r="EJ46" s="90"/>
      <c r="EK46" s="90"/>
      <c r="EL46" s="90"/>
      <c r="EM46" s="90"/>
      <c r="EN46" s="90"/>
      <c r="EO46" s="90"/>
      <c r="EP46" s="90"/>
      <c r="EQ46" s="90"/>
      <c r="ER46" s="90"/>
      <c r="ES46" s="90"/>
      <c r="ET46" s="90"/>
      <c r="EU46" s="90"/>
      <c r="EV46" s="90"/>
      <c r="EW46" s="90"/>
      <c r="EX46" s="90"/>
      <c r="EY46" s="90"/>
      <c r="EZ46" s="90"/>
      <c r="FA46" s="90"/>
      <c r="FB46" s="90"/>
      <c r="FC46" s="90"/>
      <c r="FD46" s="90"/>
      <c r="FE46" s="90"/>
      <c r="FF46" s="90"/>
      <c r="FG46" s="90"/>
      <c r="FH46" s="90"/>
      <c r="FI46" s="90"/>
      <c r="FJ46" s="90"/>
      <c r="FK46" s="90"/>
      <c r="FL46" s="90"/>
      <c r="FM46" s="90"/>
      <c r="FN46" s="90"/>
      <c r="FO46" s="90"/>
      <c r="FP46" s="90"/>
      <c r="FQ46" s="90"/>
      <c r="FR46" s="90"/>
      <c r="FS46" s="90"/>
      <c r="FT46" s="90"/>
      <c r="FU46" s="90"/>
      <c r="FV46" s="90"/>
      <c r="FW46" s="90"/>
      <c r="FX46" s="90"/>
      <c r="FY46" s="90"/>
      <c r="FZ46" s="90"/>
      <c r="GA46" s="90"/>
      <c r="GB46" s="90"/>
      <c r="GC46" s="90"/>
      <c r="GD46" s="90"/>
      <c r="GE46" s="90"/>
      <c r="GF46" s="90"/>
      <c r="GG46" s="90"/>
      <c r="GH46" s="90"/>
      <c r="GI46" s="90"/>
      <c r="GJ46" s="90"/>
      <c r="GK46" s="90"/>
      <c r="GL46" s="90"/>
      <c r="GM46" s="90"/>
      <c r="GN46" s="90"/>
      <c r="GO46" s="90"/>
      <c r="GP46" s="90"/>
      <c r="GQ46" s="90"/>
      <c r="GR46" s="90"/>
      <c r="GS46" s="90"/>
      <c r="GT46" s="90"/>
      <c r="GU46" s="90"/>
      <c r="GV46" s="90"/>
      <c r="GW46" s="90"/>
      <c r="GX46" s="90"/>
      <c r="GY46" s="90"/>
      <c r="GZ46" s="90"/>
      <c r="HA46" s="90"/>
      <c r="HB46" s="90"/>
      <c r="HC46" s="90"/>
      <c r="HD46" s="90"/>
      <c r="HE46" s="90"/>
      <c r="HF46" s="90"/>
      <c r="HG46" s="90"/>
      <c r="HH46" s="90"/>
      <c r="HI46" s="90"/>
      <c r="HJ46" s="90"/>
      <c r="HK46" s="90"/>
      <c r="HL46" s="90"/>
      <c r="HM46" s="90"/>
      <c r="HN46" s="90"/>
      <c r="HO46" s="90"/>
      <c r="HP46" s="90"/>
      <c r="HQ46" s="90"/>
      <c r="HR46" s="90"/>
      <c r="HS46" s="90"/>
      <c r="HT46" s="90"/>
      <c r="HU46" s="90"/>
      <c r="HV46" s="90"/>
      <c r="HW46" s="90"/>
      <c r="HX46" s="90"/>
      <c r="HY46" s="90"/>
      <c r="HZ46" s="90"/>
      <c r="IA46" s="90"/>
      <c r="IB46" s="90"/>
      <c r="IC46" s="90"/>
      <c r="ID46" s="90"/>
      <c r="IE46" s="90"/>
      <c r="IF46" s="90"/>
      <c r="IG46" s="90"/>
      <c r="IH46" s="90"/>
      <c r="II46" s="90"/>
      <c r="IJ46" s="90"/>
      <c r="IK46" s="90"/>
      <c r="IL46" s="90"/>
      <c r="IM46" s="90"/>
      <c r="IN46" s="90"/>
      <c r="IO46" s="90"/>
      <c r="IP46" s="90"/>
      <c r="IQ46" s="90"/>
      <c r="IR46" s="90"/>
      <c r="IS46" s="90"/>
      <c r="IT46" s="90"/>
      <c r="IU46" s="90"/>
      <c r="IV46" s="90"/>
    </row>
    <row r="47" spans="1:256">
      <c r="A47" s="89"/>
      <c r="B47" s="210"/>
      <c r="C47" s="210"/>
      <c r="D47" s="68"/>
      <c r="E47" s="69"/>
      <c r="F47" s="90"/>
      <c r="G47" s="90"/>
      <c r="H47" s="90"/>
      <c r="I47" s="90"/>
      <c r="J47" s="90"/>
      <c r="K47" s="90"/>
      <c r="L47" s="90"/>
      <c r="M47" s="69"/>
      <c r="N47" s="69"/>
      <c r="O47" s="69"/>
      <c r="P47" s="69"/>
      <c r="Q47" s="69"/>
      <c r="R47" s="210" t="s">
        <v>99</v>
      </c>
      <c r="S47" s="210"/>
      <c r="T47" s="210"/>
      <c r="U47" s="210"/>
      <c r="V47" s="210"/>
      <c r="W47" s="210"/>
      <c r="X47" s="210"/>
      <c r="Y47" s="90"/>
      <c r="Z47" s="90"/>
      <c r="AA47" s="90"/>
      <c r="AB47" s="90"/>
      <c r="AC47" s="90"/>
      <c r="AD47" s="90"/>
      <c r="AE47" s="90"/>
      <c r="AF47" s="90"/>
      <c r="AG47" s="90"/>
      <c r="AH47" s="90"/>
      <c r="AI47" s="90"/>
      <c r="AJ47" s="90"/>
      <c r="AK47" s="90"/>
      <c r="AL47" s="90"/>
      <c r="AM47" s="90"/>
      <c r="AN47" s="90"/>
      <c r="AO47" s="90"/>
      <c r="AP47" s="90"/>
      <c r="AQ47" s="90"/>
      <c r="AR47" s="90"/>
      <c r="AS47" s="90"/>
      <c r="AT47" s="90"/>
      <c r="AU47" s="90"/>
      <c r="AV47" s="90"/>
      <c r="AW47" s="90"/>
      <c r="AX47" s="90"/>
      <c r="AY47" s="90"/>
      <c r="AZ47" s="90"/>
      <c r="BA47" s="90"/>
      <c r="BB47" s="90"/>
      <c r="BC47" s="90"/>
      <c r="BD47" s="90"/>
      <c r="BE47" s="90"/>
      <c r="BF47" s="90"/>
      <c r="BG47" s="90"/>
      <c r="BH47" s="90"/>
      <c r="BI47" s="90"/>
      <c r="BJ47" s="90"/>
      <c r="BK47" s="90"/>
      <c r="BL47" s="90"/>
      <c r="BM47" s="90"/>
      <c r="BN47" s="90"/>
      <c r="BO47" s="90"/>
      <c r="BP47" s="90"/>
      <c r="BQ47" s="90"/>
      <c r="BR47" s="90"/>
      <c r="BS47" s="90"/>
      <c r="BT47" s="90"/>
      <c r="BU47" s="90"/>
      <c r="BV47" s="90"/>
      <c r="BW47" s="90"/>
      <c r="BX47" s="90"/>
      <c r="BY47" s="90"/>
      <c r="BZ47" s="90"/>
      <c r="CA47" s="90"/>
      <c r="CB47" s="90"/>
      <c r="CC47" s="90"/>
      <c r="CD47" s="90"/>
      <c r="CE47" s="90"/>
      <c r="CF47" s="90"/>
      <c r="CG47" s="90"/>
      <c r="CH47" s="90"/>
      <c r="CI47" s="90"/>
      <c r="CJ47" s="90"/>
      <c r="CK47" s="90"/>
      <c r="CL47" s="90"/>
      <c r="CM47" s="90"/>
      <c r="CN47" s="90"/>
      <c r="CO47" s="90"/>
      <c r="CP47" s="90"/>
      <c r="CQ47" s="90"/>
      <c r="CR47" s="90"/>
      <c r="CS47" s="90"/>
      <c r="CT47" s="90"/>
      <c r="CU47" s="90"/>
      <c r="CV47" s="90"/>
      <c r="CW47" s="90"/>
      <c r="CX47" s="90"/>
      <c r="CY47" s="90"/>
      <c r="CZ47" s="90"/>
      <c r="DA47" s="90"/>
      <c r="DB47" s="90"/>
      <c r="DC47" s="90"/>
      <c r="DD47" s="90"/>
      <c r="DE47" s="90"/>
      <c r="DF47" s="90"/>
      <c r="DG47" s="90"/>
      <c r="DH47" s="90"/>
      <c r="DI47" s="90"/>
      <c r="DJ47" s="90"/>
      <c r="DK47" s="90"/>
      <c r="DL47" s="90"/>
      <c r="DM47" s="90"/>
      <c r="DN47" s="90"/>
      <c r="DO47" s="90"/>
      <c r="DP47" s="90"/>
      <c r="DQ47" s="90"/>
      <c r="DR47" s="90"/>
      <c r="DS47" s="90"/>
      <c r="DT47" s="90"/>
      <c r="DU47" s="90"/>
      <c r="DV47" s="90"/>
      <c r="DW47" s="90"/>
      <c r="DX47" s="90"/>
      <c r="DY47" s="90"/>
      <c r="DZ47" s="90"/>
      <c r="EA47" s="90"/>
      <c r="EB47" s="90"/>
      <c r="EC47" s="90"/>
      <c r="ED47" s="90"/>
      <c r="EE47" s="90"/>
      <c r="EF47" s="90"/>
      <c r="EG47" s="90"/>
      <c r="EH47" s="90"/>
      <c r="EI47" s="90"/>
      <c r="EJ47" s="90"/>
      <c r="EK47" s="90"/>
      <c r="EL47" s="90"/>
      <c r="EM47" s="90"/>
      <c r="EN47" s="90"/>
      <c r="EO47" s="90"/>
      <c r="EP47" s="90"/>
      <c r="EQ47" s="90"/>
      <c r="ER47" s="90"/>
      <c r="ES47" s="90"/>
      <c r="ET47" s="90"/>
      <c r="EU47" s="90"/>
      <c r="EV47" s="90"/>
      <c r="EW47" s="90"/>
      <c r="EX47" s="90"/>
      <c r="EY47" s="90"/>
      <c r="EZ47" s="90"/>
      <c r="FA47" s="90"/>
      <c r="FB47" s="90"/>
      <c r="FC47" s="90"/>
      <c r="FD47" s="90"/>
      <c r="FE47" s="90"/>
      <c r="FF47" s="90"/>
      <c r="FG47" s="90"/>
      <c r="FH47" s="90"/>
      <c r="FI47" s="90"/>
      <c r="FJ47" s="90"/>
      <c r="FK47" s="90"/>
      <c r="FL47" s="90"/>
      <c r="FM47" s="90"/>
      <c r="FN47" s="90"/>
      <c r="FO47" s="90"/>
      <c r="FP47" s="90"/>
      <c r="FQ47" s="90"/>
      <c r="FR47" s="90"/>
      <c r="FS47" s="90"/>
      <c r="FT47" s="90"/>
      <c r="FU47" s="90"/>
      <c r="FV47" s="90"/>
      <c r="FW47" s="90"/>
      <c r="FX47" s="90"/>
      <c r="FY47" s="90"/>
      <c r="FZ47" s="90"/>
      <c r="GA47" s="90"/>
      <c r="GB47" s="90"/>
      <c r="GC47" s="90"/>
      <c r="GD47" s="90"/>
      <c r="GE47" s="90"/>
      <c r="GF47" s="90"/>
      <c r="GG47" s="90"/>
      <c r="GH47" s="90"/>
      <c r="GI47" s="90"/>
      <c r="GJ47" s="90"/>
      <c r="GK47" s="90"/>
      <c r="GL47" s="90"/>
      <c r="GM47" s="90"/>
      <c r="GN47" s="90"/>
      <c r="GO47" s="90"/>
      <c r="GP47" s="90"/>
      <c r="GQ47" s="90"/>
      <c r="GR47" s="90"/>
      <c r="GS47" s="90"/>
      <c r="GT47" s="90"/>
      <c r="GU47" s="90"/>
      <c r="GV47" s="90"/>
      <c r="GW47" s="90"/>
      <c r="GX47" s="90"/>
      <c r="GY47" s="90"/>
      <c r="GZ47" s="90"/>
      <c r="HA47" s="90"/>
      <c r="HB47" s="90"/>
      <c r="HC47" s="90"/>
      <c r="HD47" s="90"/>
      <c r="HE47" s="90"/>
      <c r="HF47" s="90"/>
      <c r="HG47" s="90"/>
      <c r="HH47" s="90"/>
      <c r="HI47" s="90"/>
      <c r="HJ47" s="90"/>
      <c r="HK47" s="90"/>
      <c r="HL47" s="90"/>
      <c r="HM47" s="90"/>
      <c r="HN47" s="90"/>
      <c r="HO47" s="90"/>
      <c r="HP47" s="90"/>
      <c r="HQ47" s="90"/>
      <c r="HR47" s="90"/>
      <c r="HS47" s="90"/>
      <c r="HT47" s="90"/>
      <c r="HU47" s="90"/>
      <c r="HV47" s="90"/>
      <c r="HW47" s="90"/>
      <c r="HX47" s="90"/>
      <c r="HY47" s="90"/>
      <c r="HZ47" s="90"/>
      <c r="IA47" s="90"/>
      <c r="IB47" s="90"/>
      <c r="IC47" s="90"/>
      <c r="ID47" s="90"/>
      <c r="IE47" s="90"/>
      <c r="IF47" s="90"/>
      <c r="IG47" s="90"/>
      <c r="IH47" s="90"/>
      <c r="II47" s="90"/>
      <c r="IJ47" s="90"/>
      <c r="IK47" s="90"/>
      <c r="IL47" s="90"/>
      <c r="IM47" s="90"/>
      <c r="IN47" s="90"/>
      <c r="IO47" s="90"/>
      <c r="IP47" s="90"/>
      <c r="IQ47" s="90"/>
      <c r="IR47" s="90"/>
      <c r="IS47" s="90"/>
      <c r="IT47" s="90"/>
      <c r="IU47" s="90"/>
      <c r="IV47" s="90"/>
    </row>
    <row r="48" spans="1:256">
      <c r="G48" s="210"/>
      <c r="H48" s="210"/>
      <c r="I48" s="69"/>
      <c r="J48" s="69"/>
      <c r="K48" s="69"/>
      <c r="L48" s="69"/>
    </row>
  </sheetData>
  <mergeCells count="44">
    <mergeCell ref="A12:A13"/>
    <mergeCell ref="B12:C13"/>
    <mergeCell ref="B1:C1"/>
    <mergeCell ref="F1:H1"/>
    <mergeCell ref="B2:C2"/>
    <mergeCell ref="F2:H2"/>
    <mergeCell ref="B4:H4"/>
    <mergeCell ref="B5:H5"/>
    <mergeCell ref="B7:D7"/>
    <mergeCell ref="B8:D8"/>
    <mergeCell ref="A9:A10"/>
    <mergeCell ref="B9:C10"/>
    <mergeCell ref="B11:C11"/>
    <mergeCell ref="A14:A15"/>
    <mergeCell ref="B14:C15"/>
    <mergeCell ref="B16:D16"/>
    <mergeCell ref="B17:D17"/>
    <mergeCell ref="A18:A20"/>
    <mergeCell ref="B18:B20"/>
    <mergeCell ref="C18:C19"/>
    <mergeCell ref="A21:A23"/>
    <mergeCell ref="B21:B23"/>
    <mergeCell ref="A24:A26"/>
    <mergeCell ref="B24:B26"/>
    <mergeCell ref="A27:A29"/>
    <mergeCell ref="B27:B29"/>
    <mergeCell ref="A30:A32"/>
    <mergeCell ref="B30:B32"/>
    <mergeCell ref="A33:A34"/>
    <mergeCell ref="B33:B34"/>
    <mergeCell ref="A35:A36"/>
    <mergeCell ref="B35:B36"/>
    <mergeCell ref="A37:A38"/>
    <mergeCell ref="B37:B38"/>
    <mergeCell ref="B39:D39"/>
    <mergeCell ref="B41:C41"/>
    <mergeCell ref="G41:H41"/>
    <mergeCell ref="R47:X47"/>
    <mergeCell ref="G48:H48"/>
    <mergeCell ref="C21:C22"/>
    <mergeCell ref="C24:C25"/>
    <mergeCell ref="C30:C31"/>
    <mergeCell ref="B47:C47"/>
    <mergeCell ref="C27:C28"/>
  </mergeCells>
  <pageMargins left="0.70866141732283505" right="0.33" top="0.55000000000000004" bottom="0.64" header="0.31496062992126" footer="0.31496062992126"/>
  <pageSetup paperSize="9" orientation="landscape"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V62"/>
  <sheetViews>
    <sheetView view="pageBreakPreview" zoomScale="85" zoomScaleSheetLayoutView="85" workbookViewId="0">
      <selection activeCell="L14" sqref="L14"/>
    </sheetView>
  </sheetViews>
  <sheetFormatPr defaultRowHeight="12.75"/>
  <cols>
    <col min="1" max="1" width="13" style="7" customWidth="1"/>
    <col min="2" max="2" width="8" style="7" customWidth="1"/>
    <col min="3" max="3" width="3.875" style="12" customWidth="1"/>
    <col min="4" max="4" width="4.375" style="7" customWidth="1"/>
    <col min="5" max="6" width="5.375" style="7" customWidth="1"/>
    <col min="7" max="7" width="5.75" style="7" customWidth="1"/>
    <col min="8" max="8" width="4.375" style="7" customWidth="1"/>
    <col min="9" max="10" width="5" style="7" customWidth="1"/>
    <col min="11" max="11" width="5.125" style="7" customWidth="1"/>
    <col min="12" max="12" width="4.375" style="7" customWidth="1"/>
    <col min="13" max="13" width="6.125" style="7" customWidth="1"/>
    <col min="14" max="14" width="6.25" style="7" customWidth="1"/>
    <col min="15" max="15" width="4.875" style="7" customWidth="1"/>
    <col min="16" max="16" width="4" style="7" customWidth="1"/>
    <col min="17" max="18" width="7.125" style="7" customWidth="1"/>
    <col min="19" max="19" width="7" style="7" customWidth="1"/>
    <col min="20" max="20" width="5.25" style="7" customWidth="1"/>
    <col min="21" max="21" width="5.875" style="7" customWidth="1"/>
    <col min="22" max="22" width="5.5" style="7" customWidth="1"/>
    <col min="23" max="23" width="6.375" style="7" customWidth="1"/>
    <col min="24" max="256" width="9" style="7"/>
    <col min="257" max="257" width="13" style="7" customWidth="1"/>
    <col min="258" max="258" width="8" style="7" customWidth="1"/>
    <col min="259" max="259" width="3.875" style="7" customWidth="1"/>
    <col min="260" max="260" width="4.375" style="7" customWidth="1"/>
    <col min="261" max="262" width="5.375" style="7" customWidth="1"/>
    <col min="263" max="263" width="5.75" style="7" customWidth="1"/>
    <col min="264" max="264" width="4.375" style="7" customWidth="1"/>
    <col min="265" max="266" width="5" style="7" customWidth="1"/>
    <col min="267" max="267" width="5.125" style="7" customWidth="1"/>
    <col min="268" max="268" width="4.375" style="7" customWidth="1"/>
    <col min="269" max="269" width="6.125" style="7" customWidth="1"/>
    <col min="270" max="270" width="6.25" style="7" customWidth="1"/>
    <col min="271" max="271" width="4.875" style="7" customWidth="1"/>
    <col min="272" max="272" width="4" style="7" customWidth="1"/>
    <col min="273" max="274" width="7.125" style="7" customWidth="1"/>
    <col min="275" max="275" width="7" style="7" customWidth="1"/>
    <col min="276" max="276" width="5.25" style="7" customWidth="1"/>
    <col min="277" max="277" width="5.875" style="7" customWidth="1"/>
    <col min="278" max="278" width="5.5" style="7" customWidth="1"/>
    <col min="279" max="279" width="6.375" style="7" customWidth="1"/>
    <col min="280" max="512" width="9" style="7"/>
    <col min="513" max="513" width="13" style="7" customWidth="1"/>
    <col min="514" max="514" width="8" style="7" customWidth="1"/>
    <col min="515" max="515" width="3.875" style="7" customWidth="1"/>
    <col min="516" max="516" width="4.375" style="7" customWidth="1"/>
    <col min="517" max="518" width="5.375" style="7" customWidth="1"/>
    <col min="519" max="519" width="5.75" style="7" customWidth="1"/>
    <col min="520" max="520" width="4.375" style="7" customWidth="1"/>
    <col min="521" max="522" width="5" style="7" customWidth="1"/>
    <col min="523" max="523" width="5.125" style="7" customWidth="1"/>
    <col min="524" max="524" width="4.375" style="7" customWidth="1"/>
    <col min="525" max="525" width="6.125" style="7" customWidth="1"/>
    <col min="526" max="526" width="6.25" style="7" customWidth="1"/>
    <col min="527" max="527" width="4.875" style="7" customWidth="1"/>
    <col min="528" max="528" width="4" style="7" customWidth="1"/>
    <col min="529" max="530" width="7.125" style="7" customWidth="1"/>
    <col min="531" max="531" width="7" style="7" customWidth="1"/>
    <col min="532" max="532" width="5.25" style="7" customWidth="1"/>
    <col min="533" max="533" width="5.875" style="7" customWidth="1"/>
    <col min="534" max="534" width="5.5" style="7" customWidth="1"/>
    <col min="535" max="535" width="6.375" style="7" customWidth="1"/>
    <col min="536" max="768" width="9" style="7"/>
    <col min="769" max="769" width="13" style="7" customWidth="1"/>
    <col min="770" max="770" width="8" style="7" customWidth="1"/>
    <col min="771" max="771" width="3.875" style="7" customWidth="1"/>
    <col min="772" max="772" width="4.375" style="7" customWidth="1"/>
    <col min="773" max="774" width="5.375" style="7" customWidth="1"/>
    <col min="775" max="775" width="5.75" style="7" customWidth="1"/>
    <col min="776" max="776" width="4.375" style="7" customWidth="1"/>
    <col min="777" max="778" width="5" style="7" customWidth="1"/>
    <col min="779" max="779" width="5.125" style="7" customWidth="1"/>
    <col min="780" max="780" width="4.375" style="7" customWidth="1"/>
    <col min="781" max="781" width="6.125" style="7" customWidth="1"/>
    <col min="782" max="782" width="6.25" style="7" customWidth="1"/>
    <col min="783" max="783" width="4.875" style="7" customWidth="1"/>
    <col min="784" max="784" width="4" style="7" customWidth="1"/>
    <col min="785" max="786" width="7.125" style="7" customWidth="1"/>
    <col min="787" max="787" width="7" style="7" customWidth="1"/>
    <col min="788" max="788" width="5.25" style="7" customWidth="1"/>
    <col min="789" max="789" width="5.875" style="7" customWidth="1"/>
    <col min="790" max="790" width="5.5" style="7" customWidth="1"/>
    <col min="791" max="791" width="6.375" style="7" customWidth="1"/>
    <col min="792" max="1024" width="9" style="7"/>
    <col min="1025" max="1025" width="13" style="7" customWidth="1"/>
    <col min="1026" max="1026" width="8" style="7" customWidth="1"/>
    <col min="1027" max="1027" width="3.875" style="7" customWidth="1"/>
    <col min="1028" max="1028" width="4.375" style="7" customWidth="1"/>
    <col min="1029" max="1030" width="5.375" style="7" customWidth="1"/>
    <col min="1031" max="1031" width="5.75" style="7" customWidth="1"/>
    <col min="1032" max="1032" width="4.375" style="7" customWidth="1"/>
    <col min="1033" max="1034" width="5" style="7" customWidth="1"/>
    <col min="1035" max="1035" width="5.125" style="7" customWidth="1"/>
    <col min="1036" max="1036" width="4.375" style="7" customWidth="1"/>
    <col min="1037" max="1037" width="6.125" style="7" customWidth="1"/>
    <col min="1038" max="1038" width="6.25" style="7" customWidth="1"/>
    <col min="1039" max="1039" width="4.875" style="7" customWidth="1"/>
    <col min="1040" max="1040" width="4" style="7" customWidth="1"/>
    <col min="1041" max="1042" width="7.125" style="7" customWidth="1"/>
    <col min="1043" max="1043" width="7" style="7" customWidth="1"/>
    <col min="1044" max="1044" width="5.25" style="7" customWidth="1"/>
    <col min="1045" max="1045" width="5.875" style="7" customWidth="1"/>
    <col min="1046" max="1046" width="5.5" style="7" customWidth="1"/>
    <col min="1047" max="1047" width="6.375" style="7" customWidth="1"/>
    <col min="1048" max="1280" width="9" style="7"/>
    <col min="1281" max="1281" width="13" style="7" customWidth="1"/>
    <col min="1282" max="1282" width="8" style="7" customWidth="1"/>
    <col min="1283" max="1283" width="3.875" style="7" customWidth="1"/>
    <col min="1284" max="1284" width="4.375" style="7" customWidth="1"/>
    <col min="1285" max="1286" width="5.375" style="7" customWidth="1"/>
    <col min="1287" max="1287" width="5.75" style="7" customWidth="1"/>
    <col min="1288" max="1288" width="4.375" style="7" customWidth="1"/>
    <col min="1289" max="1290" width="5" style="7" customWidth="1"/>
    <col min="1291" max="1291" width="5.125" style="7" customWidth="1"/>
    <col min="1292" max="1292" width="4.375" style="7" customWidth="1"/>
    <col min="1293" max="1293" width="6.125" style="7" customWidth="1"/>
    <col min="1294" max="1294" width="6.25" style="7" customWidth="1"/>
    <col min="1295" max="1295" width="4.875" style="7" customWidth="1"/>
    <col min="1296" max="1296" width="4" style="7" customWidth="1"/>
    <col min="1297" max="1298" width="7.125" style="7" customWidth="1"/>
    <col min="1299" max="1299" width="7" style="7" customWidth="1"/>
    <col min="1300" max="1300" width="5.25" style="7" customWidth="1"/>
    <col min="1301" max="1301" width="5.875" style="7" customWidth="1"/>
    <col min="1302" max="1302" width="5.5" style="7" customWidth="1"/>
    <col min="1303" max="1303" width="6.375" style="7" customWidth="1"/>
    <col min="1304" max="1536" width="9" style="7"/>
    <col min="1537" max="1537" width="13" style="7" customWidth="1"/>
    <col min="1538" max="1538" width="8" style="7" customWidth="1"/>
    <col min="1539" max="1539" width="3.875" style="7" customWidth="1"/>
    <col min="1540" max="1540" width="4.375" style="7" customWidth="1"/>
    <col min="1541" max="1542" width="5.375" style="7" customWidth="1"/>
    <col min="1543" max="1543" width="5.75" style="7" customWidth="1"/>
    <col min="1544" max="1544" width="4.375" style="7" customWidth="1"/>
    <col min="1545" max="1546" width="5" style="7" customWidth="1"/>
    <col min="1547" max="1547" width="5.125" style="7" customWidth="1"/>
    <col min="1548" max="1548" width="4.375" style="7" customWidth="1"/>
    <col min="1549" max="1549" width="6.125" style="7" customWidth="1"/>
    <col min="1550" max="1550" width="6.25" style="7" customWidth="1"/>
    <col min="1551" max="1551" width="4.875" style="7" customWidth="1"/>
    <col min="1552" max="1552" width="4" style="7" customWidth="1"/>
    <col min="1553" max="1554" width="7.125" style="7" customWidth="1"/>
    <col min="1555" max="1555" width="7" style="7" customWidth="1"/>
    <col min="1556" max="1556" width="5.25" style="7" customWidth="1"/>
    <col min="1557" max="1557" width="5.875" style="7" customWidth="1"/>
    <col min="1558" max="1558" width="5.5" style="7" customWidth="1"/>
    <col min="1559" max="1559" width="6.375" style="7" customWidth="1"/>
    <col min="1560" max="1792" width="9" style="7"/>
    <col min="1793" max="1793" width="13" style="7" customWidth="1"/>
    <col min="1794" max="1794" width="8" style="7" customWidth="1"/>
    <col min="1795" max="1795" width="3.875" style="7" customWidth="1"/>
    <col min="1796" max="1796" width="4.375" style="7" customWidth="1"/>
    <col min="1797" max="1798" width="5.375" style="7" customWidth="1"/>
    <col min="1799" max="1799" width="5.75" style="7" customWidth="1"/>
    <col min="1800" max="1800" width="4.375" style="7" customWidth="1"/>
    <col min="1801" max="1802" width="5" style="7" customWidth="1"/>
    <col min="1803" max="1803" width="5.125" style="7" customWidth="1"/>
    <col min="1804" max="1804" width="4.375" style="7" customWidth="1"/>
    <col min="1805" max="1805" width="6.125" style="7" customWidth="1"/>
    <col min="1806" max="1806" width="6.25" style="7" customWidth="1"/>
    <col min="1807" max="1807" width="4.875" style="7" customWidth="1"/>
    <col min="1808" max="1808" width="4" style="7" customWidth="1"/>
    <col min="1809" max="1810" width="7.125" style="7" customWidth="1"/>
    <col min="1811" max="1811" width="7" style="7" customWidth="1"/>
    <col min="1812" max="1812" width="5.25" style="7" customWidth="1"/>
    <col min="1813" max="1813" width="5.875" style="7" customWidth="1"/>
    <col min="1814" max="1814" width="5.5" style="7" customWidth="1"/>
    <col min="1815" max="1815" width="6.375" style="7" customWidth="1"/>
    <col min="1816" max="2048" width="9" style="7"/>
    <col min="2049" max="2049" width="13" style="7" customWidth="1"/>
    <col min="2050" max="2050" width="8" style="7" customWidth="1"/>
    <col min="2051" max="2051" width="3.875" style="7" customWidth="1"/>
    <col min="2052" max="2052" width="4.375" style="7" customWidth="1"/>
    <col min="2053" max="2054" width="5.375" style="7" customWidth="1"/>
    <col min="2055" max="2055" width="5.75" style="7" customWidth="1"/>
    <col min="2056" max="2056" width="4.375" style="7" customWidth="1"/>
    <col min="2057" max="2058" width="5" style="7" customWidth="1"/>
    <col min="2059" max="2059" width="5.125" style="7" customWidth="1"/>
    <col min="2060" max="2060" width="4.375" style="7" customWidth="1"/>
    <col min="2061" max="2061" width="6.125" style="7" customWidth="1"/>
    <col min="2062" max="2062" width="6.25" style="7" customWidth="1"/>
    <col min="2063" max="2063" width="4.875" style="7" customWidth="1"/>
    <col min="2064" max="2064" width="4" style="7" customWidth="1"/>
    <col min="2065" max="2066" width="7.125" style="7" customWidth="1"/>
    <col min="2067" max="2067" width="7" style="7" customWidth="1"/>
    <col min="2068" max="2068" width="5.25" style="7" customWidth="1"/>
    <col min="2069" max="2069" width="5.875" style="7" customWidth="1"/>
    <col min="2070" max="2070" width="5.5" style="7" customWidth="1"/>
    <col min="2071" max="2071" width="6.375" style="7" customWidth="1"/>
    <col min="2072" max="2304" width="9" style="7"/>
    <col min="2305" max="2305" width="13" style="7" customWidth="1"/>
    <col min="2306" max="2306" width="8" style="7" customWidth="1"/>
    <col min="2307" max="2307" width="3.875" style="7" customWidth="1"/>
    <col min="2308" max="2308" width="4.375" style="7" customWidth="1"/>
    <col min="2309" max="2310" width="5.375" style="7" customWidth="1"/>
    <col min="2311" max="2311" width="5.75" style="7" customWidth="1"/>
    <col min="2312" max="2312" width="4.375" style="7" customWidth="1"/>
    <col min="2313" max="2314" width="5" style="7" customWidth="1"/>
    <col min="2315" max="2315" width="5.125" style="7" customWidth="1"/>
    <col min="2316" max="2316" width="4.375" style="7" customWidth="1"/>
    <col min="2317" max="2317" width="6.125" style="7" customWidth="1"/>
    <col min="2318" max="2318" width="6.25" style="7" customWidth="1"/>
    <col min="2319" max="2319" width="4.875" style="7" customWidth="1"/>
    <col min="2320" max="2320" width="4" style="7" customWidth="1"/>
    <col min="2321" max="2322" width="7.125" style="7" customWidth="1"/>
    <col min="2323" max="2323" width="7" style="7" customWidth="1"/>
    <col min="2324" max="2324" width="5.25" style="7" customWidth="1"/>
    <col min="2325" max="2325" width="5.875" style="7" customWidth="1"/>
    <col min="2326" max="2326" width="5.5" style="7" customWidth="1"/>
    <col min="2327" max="2327" width="6.375" style="7" customWidth="1"/>
    <col min="2328" max="2560" width="9" style="7"/>
    <col min="2561" max="2561" width="13" style="7" customWidth="1"/>
    <col min="2562" max="2562" width="8" style="7" customWidth="1"/>
    <col min="2563" max="2563" width="3.875" style="7" customWidth="1"/>
    <col min="2564" max="2564" width="4.375" style="7" customWidth="1"/>
    <col min="2565" max="2566" width="5.375" style="7" customWidth="1"/>
    <col min="2567" max="2567" width="5.75" style="7" customWidth="1"/>
    <col min="2568" max="2568" width="4.375" style="7" customWidth="1"/>
    <col min="2569" max="2570" width="5" style="7" customWidth="1"/>
    <col min="2571" max="2571" width="5.125" style="7" customWidth="1"/>
    <col min="2572" max="2572" width="4.375" style="7" customWidth="1"/>
    <col min="2573" max="2573" width="6.125" style="7" customWidth="1"/>
    <col min="2574" max="2574" width="6.25" style="7" customWidth="1"/>
    <col min="2575" max="2575" width="4.875" style="7" customWidth="1"/>
    <col min="2576" max="2576" width="4" style="7" customWidth="1"/>
    <col min="2577" max="2578" width="7.125" style="7" customWidth="1"/>
    <col min="2579" max="2579" width="7" style="7" customWidth="1"/>
    <col min="2580" max="2580" width="5.25" style="7" customWidth="1"/>
    <col min="2581" max="2581" width="5.875" style="7" customWidth="1"/>
    <col min="2582" max="2582" width="5.5" style="7" customWidth="1"/>
    <col min="2583" max="2583" width="6.375" style="7" customWidth="1"/>
    <col min="2584" max="2816" width="9" style="7"/>
    <col min="2817" max="2817" width="13" style="7" customWidth="1"/>
    <col min="2818" max="2818" width="8" style="7" customWidth="1"/>
    <col min="2819" max="2819" width="3.875" style="7" customWidth="1"/>
    <col min="2820" max="2820" width="4.375" style="7" customWidth="1"/>
    <col min="2821" max="2822" width="5.375" style="7" customWidth="1"/>
    <col min="2823" max="2823" width="5.75" style="7" customWidth="1"/>
    <col min="2824" max="2824" width="4.375" style="7" customWidth="1"/>
    <col min="2825" max="2826" width="5" style="7" customWidth="1"/>
    <col min="2827" max="2827" width="5.125" style="7" customWidth="1"/>
    <col min="2828" max="2828" width="4.375" style="7" customWidth="1"/>
    <col min="2829" max="2829" width="6.125" style="7" customWidth="1"/>
    <col min="2830" max="2830" width="6.25" style="7" customWidth="1"/>
    <col min="2831" max="2831" width="4.875" style="7" customWidth="1"/>
    <col min="2832" max="2832" width="4" style="7" customWidth="1"/>
    <col min="2833" max="2834" width="7.125" style="7" customWidth="1"/>
    <col min="2835" max="2835" width="7" style="7" customWidth="1"/>
    <col min="2836" max="2836" width="5.25" style="7" customWidth="1"/>
    <col min="2837" max="2837" width="5.875" style="7" customWidth="1"/>
    <col min="2838" max="2838" width="5.5" style="7" customWidth="1"/>
    <col min="2839" max="2839" width="6.375" style="7" customWidth="1"/>
    <col min="2840" max="3072" width="9" style="7"/>
    <col min="3073" max="3073" width="13" style="7" customWidth="1"/>
    <col min="3074" max="3074" width="8" style="7" customWidth="1"/>
    <col min="3075" max="3075" width="3.875" style="7" customWidth="1"/>
    <col min="3076" max="3076" width="4.375" style="7" customWidth="1"/>
    <col min="3077" max="3078" width="5.375" style="7" customWidth="1"/>
    <col min="3079" max="3079" width="5.75" style="7" customWidth="1"/>
    <col min="3080" max="3080" width="4.375" style="7" customWidth="1"/>
    <col min="3081" max="3082" width="5" style="7" customWidth="1"/>
    <col min="3083" max="3083" width="5.125" style="7" customWidth="1"/>
    <col min="3084" max="3084" width="4.375" style="7" customWidth="1"/>
    <col min="3085" max="3085" width="6.125" style="7" customWidth="1"/>
    <col min="3086" max="3086" width="6.25" style="7" customWidth="1"/>
    <col min="3087" max="3087" width="4.875" style="7" customWidth="1"/>
    <col min="3088" max="3088" width="4" style="7" customWidth="1"/>
    <col min="3089" max="3090" width="7.125" style="7" customWidth="1"/>
    <col min="3091" max="3091" width="7" style="7" customWidth="1"/>
    <col min="3092" max="3092" width="5.25" style="7" customWidth="1"/>
    <col min="3093" max="3093" width="5.875" style="7" customWidth="1"/>
    <col min="3094" max="3094" width="5.5" style="7" customWidth="1"/>
    <col min="3095" max="3095" width="6.375" style="7" customWidth="1"/>
    <col min="3096" max="3328" width="9" style="7"/>
    <col min="3329" max="3329" width="13" style="7" customWidth="1"/>
    <col min="3330" max="3330" width="8" style="7" customWidth="1"/>
    <col min="3331" max="3331" width="3.875" style="7" customWidth="1"/>
    <col min="3332" max="3332" width="4.375" style="7" customWidth="1"/>
    <col min="3333" max="3334" width="5.375" style="7" customWidth="1"/>
    <col min="3335" max="3335" width="5.75" style="7" customWidth="1"/>
    <col min="3336" max="3336" width="4.375" style="7" customWidth="1"/>
    <col min="3337" max="3338" width="5" style="7" customWidth="1"/>
    <col min="3339" max="3339" width="5.125" style="7" customWidth="1"/>
    <col min="3340" max="3340" width="4.375" style="7" customWidth="1"/>
    <col min="3341" max="3341" width="6.125" style="7" customWidth="1"/>
    <col min="3342" max="3342" width="6.25" style="7" customWidth="1"/>
    <col min="3343" max="3343" width="4.875" style="7" customWidth="1"/>
    <col min="3344" max="3344" width="4" style="7" customWidth="1"/>
    <col min="3345" max="3346" width="7.125" style="7" customWidth="1"/>
    <col min="3347" max="3347" width="7" style="7" customWidth="1"/>
    <col min="3348" max="3348" width="5.25" style="7" customWidth="1"/>
    <col min="3349" max="3349" width="5.875" style="7" customWidth="1"/>
    <col min="3350" max="3350" width="5.5" style="7" customWidth="1"/>
    <col min="3351" max="3351" width="6.375" style="7" customWidth="1"/>
    <col min="3352" max="3584" width="9" style="7"/>
    <col min="3585" max="3585" width="13" style="7" customWidth="1"/>
    <col min="3586" max="3586" width="8" style="7" customWidth="1"/>
    <col min="3587" max="3587" width="3.875" style="7" customWidth="1"/>
    <col min="3588" max="3588" width="4.375" style="7" customWidth="1"/>
    <col min="3589" max="3590" width="5.375" style="7" customWidth="1"/>
    <col min="3591" max="3591" width="5.75" style="7" customWidth="1"/>
    <col min="3592" max="3592" width="4.375" style="7" customWidth="1"/>
    <col min="3593" max="3594" width="5" style="7" customWidth="1"/>
    <col min="3595" max="3595" width="5.125" style="7" customWidth="1"/>
    <col min="3596" max="3596" width="4.375" style="7" customWidth="1"/>
    <col min="3597" max="3597" width="6.125" style="7" customWidth="1"/>
    <col min="3598" max="3598" width="6.25" style="7" customWidth="1"/>
    <col min="3599" max="3599" width="4.875" style="7" customWidth="1"/>
    <col min="3600" max="3600" width="4" style="7" customWidth="1"/>
    <col min="3601" max="3602" width="7.125" style="7" customWidth="1"/>
    <col min="3603" max="3603" width="7" style="7" customWidth="1"/>
    <col min="3604" max="3604" width="5.25" style="7" customWidth="1"/>
    <col min="3605" max="3605" width="5.875" style="7" customWidth="1"/>
    <col min="3606" max="3606" width="5.5" style="7" customWidth="1"/>
    <col min="3607" max="3607" width="6.375" style="7" customWidth="1"/>
    <col min="3608" max="3840" width="9" style="7"/>
    <col min="3841" max="3841" width="13" style="7" customWidth="1"/>
    <col min="3842" max="3842" width="8" style="7" customWidth="1"/>
    <col min="3843" max="3843" width="3.875" style="7" customWidth="1"/>
    <col min="3844" max="3844" width="4.375" style="7" customWidth="1"/>
    <col min="3845" max="3846" width="5.375" style="7" customWidth="1"/>
    <col min="3847" max="3847" width="5.75" style="7" customWidth="1"/>
    <col min="3848" max="3848" width="4.375" style="7" customWidth="1"/>
    <col min="3849" max="3850" width="5" style="7" customWidth="1"/>
    <col min="3851" max="3851" width="5.125" style="7" customWidth="1"/>
    <col min="3852" max="3852" width="4.375" style="7" customWidth="1"/>
    <col min="3853" max="3853" width="6.125" style="7" customWidth="1"/>
    <col min="3854" max="3854" width="6.25" style="7" customWidth="1"/>
    <col min="3855" max="3855" width="4.875" style="7" customWidth="1"/>
    <col min="3856" max="3856" width="4" style="7" customWidth="1"/>
    <col min="3857" max="3858" width="7.125" style="7" customWidth="1"/>
    <col min="3859" max="3859" width="7" style="7" customWidth="1"/>
    <col min="3860" max="3860" width="5.25" style="7" customWidth="1"/>
    <col min="3861" max="3861" width="5.875" style="7" customWidth="1"/>
    <col min="3862" max="3862" width="5.5" style="7" customWidth="1"/>
    <col min="3863" max="3863" width="6.375" style="7" customWidth="1"/>
    <col min="3864" max="4096" width="9" style="7"/>
    <col min="4097" max="4097" width="13" style="7" customWidth="1"/>
    <col min="4098" max="4098" width="8" style="7" customWidth="1"/>
    <col min="4099" max="4099" width="3.875" style="7" customWidth="1"/>
    <col min="4100" max="4100" width="4.375" style="7" customWidth="1"/>
    <col min="4101" max="4102" width="5.375" style="7" customWidth="1"/>
    <col min="4103" max="4103" width="5.75" style="7" customWidth="1"/>
    <col min="4104" max="4104" width="4.375" style="7" customWidth="1"/>
    <col min="4105" max="4106" width="5" style="7" customWidth="1"/>
    <col min="4107" max="4107" width="5.125" style="7" customWidth="1"/>
    <col min="4108" max="4108" width="4.375" style="7" customWidth="1"/>
    <col min="4109" max="4109" width="6.125" style="7" customWidth="1"/>
    <col min="4110" max="4110" width="6.25" style="7" customWidth="1"/>
    <col min="4111" max="4111" width="4.875" style="7" customWidth="1"/>
    <col min="4112" max="4112" width="4" style="7" customWidth="1"/>
    <col min="4113" max="4114" width="7.125" style="7" customWidth="1"/>
    <col min="4115" max="4115" width="7" style="7" customWidth="1"/>
    <col min="4116" max="4116" width="5.25" style="7" customWidth="1"/>
    <col min="4117" max="4117" width="5.875" style="7" customWidth="1"/>
    <col min="4118" max="4118" width="5.5" style="7" customWidth="1"/>
    <col min="4119" max="4119" width="6.375" style="7" customWidth="1"/>
    <col min="4120" max="4352" width="9" style="7"/>
    <col min="4353" max="4353" width="13" style="7" customWidth="1"/>
    <col min="4354" max="4354" width="8" style="7" customWidth="1"/>
    <col min="4355" max="4355" width="3.875" style="7" customWidth="1"/>
    <col min="4356" max="4356" width="4.375" style="7" customWidth="1"/>
    <col min="4357" max="4358" width="5.375" style="7" customWidth="1"/>
    <col min="4359" max="4359" width="5.75" style="7" customWidth="1"/>
    <col min="4360" max="4360" width="4.375" style="7" customWidth="1"/>
    <col min="4361" max="4362" width="5" style="7" customWidth="1"/>
    <col min="4363" max="4363" width="5.125" style="7" customWidth="1"/>
    <col min="4364" max="4364" width="4.375" style="7" customWidth="1"/>
    <col min="4365" max="4365" width="6.125" style="7" customWidth="1"/>
    <col min="4366" max="4366" width="6.25" style="7" customWidth="1"/>
    <col min="4367" max="4367" width="4.875" style="7" customWidth="1"/>
    <col min="4368" max="4368" width="4" style="7" customWidth="1"/>
    <col min="4369" max="4370" width="7.125" style="7" customWidth="1"/>
    <col min="4371" max="4371" width="7" style="7" customWidth="1"/>
    <col min="4372" max="4372" width="5.25" style="7" customWidth="1"/>
    <col min="4373" max="4373" width="5.875" style="7" customWidth="1"/>
    <col min="4374" max="4374" width="5.5" style="7" customWidth="1"/>
    <col min="4375" max="4375" width="6.375" style="7" customWidth="1"/>
    <col min="4376" max="4608" width="9" style="7"/>
    <col min="4609" max="4609" width="13" style="7" customWidth="1"/>
    <col min="4610" max="4610" width="8" style="7" customWidth="1"/>
    <col min="4611" max="4611" width="3.875" style="7" customWidth="1"/>
    <col min="4612" max="4612" width="4.375" style="7" customWidth="1"/>
    <col min="4613" max="4614" width="5.375" style="7" customWidth="1"/>
    <col min="4615" max="4615" width="5.75" style="7" customWidth="1"/>
    <col min="4616" max="4616" width="4.375" style="7" customWidth="1"/>
    <col min="4617" max="4618" width="5" style="7" customWidth="1"/>
    <col min="4619" max="4619" width="5.125" style="7" customWidth="1"/>
    <col min="4620" max="4620" width="4.375" style="7" customWidth="1"/>
    <col min="4621" max="4621" width="6.125" style="7" customWidth="1"/>
    <col min="4622" max="4622" width="6.25" style="7" customWidth="1"/>
    <col min="4623" max="4623" width="4.875" style="7" customWidth="1"/>
    <col min="4624" max="4624" width="4" style="7" customWidth="1"/>
    <col min="4625" max="4626" width="7.125" style="7" customWidth="1"/>
    <col min="4627" max="4627" width="7" style="7" customWidth="1"/>
    <col min="4628" max="4628" width="5.25" style="7" customWidth="1"/>
    <col min="4629" max="4629" width="5.875" style="7" customWidth="1"/>
    <col min="4630" max="4630" width="5.5" style="7" customWidth="1"/>
    <col min="4631" max="4631" width="6.375" style="7" customWidth="1"/>
    <col min="4632" max="4864" width="9" style="7"/>
    <col min="4865" max="4865" width="13" style="7" customWidth="1"/>
    <col min="4866" max="4866" width="8" style="7" customWidth="1"/>
    <col min="4867" max="4867" width="3.875" style="7" customWidth="1"/>
    <col min="4868" max="4868" width="4.375" style="7" customWidth="1"/>
    <col min="4869" max="4870" width="5.375" style="7" customWidth="1"/>
    <col min="4871" max="4871" width="5.75" style="7" customWidth="1"/>
    <col min="4872" max="4872" width="4.375" style="7" customWidth="1"/>
    <col min="4873" max="4874" width="5" style="7" customWidth="1"/>
    <col min="4875" max="4875" width="5.125" style="7" customWidth="1"/>
    <col min="4876" max="4876" width="4.375" style="7" customWidth="1"/>
    <col min="4877" max="4877" width="6.125" style="7" customWidth="1"/>
    <col min="4878" max="4878" width="6.25" style="7" customWidth="1"/>
    <col min="4879" max="4879" width="4.875" style="7" customWidth="1"/>
    <col min="4880" max="4880" width="4" style="7" customWidth="1"/>
    <col min="4881" max="4882" width="7.125" style="7" customWidth="1"/>
    <col min="4883" max="4883" width="7" style="7" customWidth="1"/>
    <col min="4884" max="4884" width="5.25" style="7" customWidth="1"/>
    <col min="4885" max="4885" width="5.875" style="7" customWidth="1"/>
    <col min="4886" max="4886" width="5.5" style="7" customWidth="1"/>
    <col min="4887" max="4887" width="6.375" style="7" customWidth="1"/>
    <col min="4888" max="5120" width="9" style="7"/>
    <col min="5121" max="5121" width="13" style="7" customWidth="1"/>
    <col min="5122" max="5122" width="8" style="7" customWidth="1"/>
    <col min="5123" max="5123" width="3.875" style="7" customWidth="1"/>
    <col min="5124" max="5124" width="4.375" style="7" customWidth="1"/>
    <col min="5125" max="5126" width="5.375" style="7" customWidth="1"/>
    <col min="5127" max="5127" width="5.75" style="7" customWidth="1"/>
    <col min="5128" max="5128" width="4.375" style="7" customWidth="1"/>
    <col min="5129" max="5130" width="5" style="7" customWidth="1"/>
    <col min="5131" max="5131" width="5.125" style="7" customWidth="1"/>
    <col min="5132" max="5132" width="4.375" style="7" customWidth="1"/>
    <col min="5133" max="5133" width="6.125" style="7" customWidth="1"/>
    <col min="5134" max="5134" width="6.25" style="7" customWidth="1"/>
    <col min="5135" max="5135" width="4.875" style="7" customWidth="1"/>
    <col min="5136" max="5136" width="4" style="7" customWidth="1"/>
    <col min="5137" max="5138" width="7.125" style="7" customWidth="1"/>
    <col min="5139" max="5139" width="7" style="7" customWidth="1"/>
    <col min="5140" max="5140" width="5.25" style="7" customWidth="1"/>
    <col min="5141" max="5141" width="5.875" style="7" customWidth="1"/>
    <col min="5142" max="5142" width="5.5" style="7" customWidth="1"/>
    <col min="5143" max="5143" width="6.375" style="7" customWidth="1"/>
    <col min="5144" max="5376" width="9" style="7"/>
    <col min="5377" max="5377" width="13" style="7" customWidth="1"/>
    <col min="5378" max="5378" width="8" style="7" customWidth="1"/>
    <col min="5379" max="5379" width="3.875" style="7" customWidth="1"/>
    <col min="5380" max="5380" width="4.375" style="7" customWidth="1"/>
    <col min="5381" max="5382" width="5.375" style="7" customWidth="1"/>
    <col min="5383" max="5383" width="5.75" style="7" customWidth="1"/>
    <col min="5384" max="5384" width="4.375" style="7" customWidth="1"/>
    <col min="5385" max="5386" width="5" style="7" customWidth="1"/>
    <col min="5387" max="5387" width="5.125" style="7" customWidth="1"/>
    <col min="5388" max="5388" width="4.375" style="7" customWidth="1"/>
    <col min="5389" max="5389" width="6.125" style="7" customWidth="1"/>
    <col min="5390" max="5390" width="6.25" style="7" customWidth="1"/>
    <col min="5391" max="5391" width="4.875" style="7" customWidth="1"/>
    <col min="5392" max="5392" width="4" style="7" customWidth="1"/>
    <col min="5393" max="5394" width="7.125" style="7" customWidth="1"/>
    <col min="5395" max="5395" width="7" style="7" customWidth="1"/>
    <col min="5396" max="5396" width="5.25" style="7" customWidth="1"/>
    <col min="5397" max="5397" width="5.875" style="7" customWidth="1"/>
    <col min="5398" max="5398" width="5.5" style="7" customWidth="1"/>
    <col min="5399" max="5399" width="6.375" style="7" customWidth="1"/>
    <col min="5400" max="5632" width="9" style="7"/>
    <col min="5633" max="5633" width="13" style="7" customWidth="1"/>
    <col min="5634" max="5634" width="8" style="7" customWidth="1"/>
    <col min="5635" max="5635" width="3.875" style="7" customWidth="1"/>
    <col min="5636" max="5636" width="4.375" style="7" customWidth="1"/>
    <col min="5637" max="5638" width="5.375" style="7" customWidth="1"/>
    <col min="5639" max="5639" width="5.75" style="7" customWidth="1"/>
    <col min="5640" max="5640" width="4.375" style="7" customWidth="1"/>
    <col min="5641" max="5642" width="5" style="7" customWidth="1"/>
    <col min="5643" max="5643" width="5.125" style="7" customWidth="1"/>
    <col min="5644" max="5644" width="4.375" style="7" customWidth="1"/>
    <col min="5645" max="5645" width="6.125" style="7" customWidth="1"/>
    <col min="5646" max="5646" width="6.25" style="7" customWidth="1"/>
    <col min="5647" max="5647" width="4.875" style="7" customWidth="1"/>
    <col min="5648" max="5648" width="4" style="7" customWidth="1"/>
    <col min="5649" max="5650" width="7.125" style="7" customWidth="1"/>
    <col min="5651" max="5651" width="7" style="7" customWidth="1"/>
    <col min="5652" max="5652" width="5.25" style="7" customWidth="1"/>
    <col min="5653" max="5653" width="5.875" style="7" customWidth="1"/>
    <col min="5654" max="5654" width="5.5" style="7" customWidth="1"/>
    <col min="5655" max="5655" width="6.375" style="7" customWidth="1"/>
    <col min="5656" max="5888" width="9" style="7"/>
    <col min="5889" max="5889" width="13" style="7" customWidth="1"/>
    <col min="5890" max="5890" width="8" style="7" customWidth="1"/>
    <col min="5891" max="5891" width="3.875" style="7" customWidth="1"/>
    <col min="5892" max="5892" width="4.375" style="7" customWidth="1"/>
    <col min="5893" max="5894" width="5.375" style="7" customWidth="1"/>
    <col min="5895" max="5895" width="5.75" style="7" customWidth="1"/>
    <col min="5896" max="5896" width="4.375" style="7" customWidth="1"/>
    <col min="5897" max="5898" width="5" style="7" customWidth="1"/>
    <col min="5899" max="5899" width="5.125" style="7" customWidth="1"/>
    <col min="5900" max="5900" width="4.375" style="7" customWidth="1"/>
    <col min="5901" max="5901" width="6.125" style="7" customWidth="1"/>
    <col min="5902" max="5902" width="6.25" style="7" customWidth="1"/>
    <col min="5903" max="5903" width="4.875" style="7" customWidth="1"/>
    <col min="5904" max="5904" width="4" style="7" customWidth="1"/>
    <col min="5905" max="5906" width="7.125" style="7" customWidth="1"/>
    <col min="5907" max="5907" width="7" style="7" customWidth="1"/>
    <col min="5908" max="5908" width="5.25" style="7" customWidth="1"/>
    <col min="5909" max="5909" width="5.875" style="7" customWidth="1"/>
    <col min="5910" max="5910" width="5.5" style="7" customWidth="1"/>
    <col min="5911" max="5911" width="6.375" style="7" customWidth="1"/>
    <col min="5912" max="6144" width="9" style="7"/>
    <col min="6145" max="6145" width="13" style="7" customWidth="1"/>
    <col min="6146" max="6146" width="8" style="7" customWidth="1"/>
    <col min="6147" max="6147" width="3.875" style="7" customWidth="1"/>
    <col min="6148" max="6148" width="4.375" style="7" customWidth="1"/>
    <col min="6149" max="6150" width="5.375" style="7" customWidth="1"/>
    <col min="6151" max="6151" width="5.75" style="7" customWidth="1"/>
    <col min="6152" max="6152" width="4.375" style="7" customWidth="1"/>
    <col min="6153" max="6154" width="5" style="7" customWidth="1"/>
    <col min="6155" max="6155" width="5.125" style="7" customWidth="1"/>
    <col min="6156" max="6156" width="4.375" style="7" customWidth="1"/>
    <col min="6157" max="6157" width="6.125" style="7" customWidth="1"/>
    <col min="6158" max="6158" width="6.25" style="7" customWidth="1"/>
    <col min="6159" max="6159" width="4.875" style="7" customWidth="1"/>
    <col min="6160" max="6160" width="4" style="7" customWidth="1"/>
    <col min="6161" max="6162" width="7.125" style="7" customWidth="1"/>
    <col min="6163" max="6163" width="7" style="7" customWidth="1"/>
    <col min="6164" max="6164" width="5.25" style="7" customWidth="1"/>
    <col min="6165" max="6165" width="5.875" style="7" customWidth="1"/>
    <col min="6166" max="6166" width="5.5" style="7" customWidth="1"/>
    <col min="6167" max="6167" width="6.375" style="7" customWidth="1"/>
    <col min="6168" max="6400" width="9" style="7"/>
    <col min="6401" max="6401" width="13" style="7" customWidth="1"/>
    <col min="6402" max="6402" width="8" style="7" customWidth="1"/>
    <col min="6403" max="6403" width="3.875" style="7" customWidth="1"/>
    <col min="6404" max="6404" width="4.375" style="7" customWidth="1"/>
    <col min="6405" max="6406" width="5.375" style="7" customWidth="1"/>
    <col min="6407" max="6407" width="5.75" style="7" customWidth="1"/>
    <col min="6408" max="6408" width="4.375" style="7" customWidth="1"/>
    <col min="6409" max="6410" width="5" style="7" customWidth="1"/>
    <col min="6411" max="6411" width="5.125" style="7" customWidth="1"/>
    <col min="6412" max="6412" width="4.375" style="7" customWidth="1"/>
    <col min="6413" max="6413" width="6.125" style="7" customWidth="1"/>
    <col min="6414" max="6414" width="6.25" style="7" customWidth="1"/>
    <col min="6415" max="6415" width="4.875" style="7" customWidth="1"/>
    <col min="6416" max="6416" width="4" style="7" customWidth="1"/>
    <col min="6417" max="6418" width="7.125" style="7" customWidth="1"/>
    <col min="6419" max="6419" width="7" style="7" customWidth="1"/>
    <col min="6420" max="6420" width="5.25" style="7" customWidth="1"/>
    <col min="6421" max="6421" width="5.875" style="7" customWidth="1"/>
    <col min="6422" max="6422" width="5.5" style="7" customWidth="1"/>
    <col min="6423" max="6423" width="6.375" style="7" customWidth="1"/>
    <col min="6424" max="6656" width="9" style="7"/>
    <col min="6657" max="6657" width="13" style="7" customWidth="1"/>
    <col min="6658" max="6658" width="8" style="7" customWidth="1"/>
    <col min="6659" max="6659" width="3.875" style="7" customWidth="1"/>
    <col min="6660" max="6660" width="4.375" style="7" customWidth="1"/>
    <col min="6661" max="6662" width="5.375" style="7" customWidth="1"/>
    <col min="6663" max="6663" width="5.75" style="7" customWidth="1"/>
    <col min="6664" max="6664" width="4.375" style="7" customWidth="1"/>
    <col min="6665" max="6666" width="5" style="7" customWidth="1"/>
    <col min="6667" max="6667" width="5.125" style="7" customWidth="1"/>
    <col min="6668" max="6668" width="4.375" style="7" customWidth="1"/>
    <col min="6669" max="6669" width="6.125" style="7" customWidth="1"/>
    <col min="6670" max="6670" width="6.25" style="7" customWidth="1"/>
    <col min="6671" max="6671" width="4.875" style="7" customWidth="1"/>
    <col min="6672" max="6672" width="4" style="7" customWidth="1"/>
    <col min="6673" max="6674" width="7.125" style="7" customWidth="1"/>
    <col min="6675" max="6675" width="7" style="7" customWidth="1"/>
    <col min="6676" max="6676" width="5.25" style="7" customWidth="1"/>
    <col min="6677" max="6677" width="5.875" style="7" customWidth="1"/>
    <col min="6678" max="6678" width="5.5" style="7" customWidth="1"/>
    <col min="6679" max="6679" width="6.375" style="7" customWidth="1"/>
    <col min="6680" max="6912" width="9" style="7"/>
    <col min="6913" max="6913" width="13" style="7" customWidth="1"/>
    <col min="6914" max="6914" width="8" style="7" customWidth="1"/>
    <col min="6915" max="6915" width="3.875" style="7" customWidth="1"/>
    <col min="6916" max="6916" width="4.375" style="7" customWidth="1"/>
    <col min="6917" max="6918" width="5.375" style="7" customWidth="1"/>
    <col min="6919" max="6919" width="5.75" style="7" customWidth="1"/>
    <col min="6920" max="6920" width="4.375" style="7" customWidth="1"/>
    <col min="6921" max="6922" width="5" style="7" customWidth="1"/>
    <col min="6923" max="6923" width="5.125" style="7" customWidth="1"/>
    <col min="6924" max="6924" width="4.375" style="7" customWidth="1"/>
    <col min="6925" max="6925" width="6.125" style="7" customWidth="1"/>
    <col min="6926" max="6926" width="6.25" style="7" customWidth="1"/>
    <col min="6927" max="6927" width="4.875" style="7" customWidth="1"/>
    <col min="6928" max="6928" width="4" style="7" customWidth="1"/>
    <col min="6929" max="6930" width="7.125" style="7" customWidth="1"/>
    <col min="6931" max="6931" width="7" style="7" customWidth="1"/>
    <col min="6932" max="6932" width="5.25" style="7" customWidth="1"/>
    <col min="6933" max="6933" width="5.875" style="7" customWidth="1"/>
    <col min="6934" max="6934" width="5.5" style="7" customWidth="1"/>
    <col min="6935" max="6935" width="6.375" style="7" customWidth="1"/>
    <col min="6936" max="7168" width="9" style="7"/>
    <col min="7169" max="7169" width="13" style="7" customWidth="1"/>
    <col min="7170" max="7170" width="8" style="7" customWidth="1"/>
    <col min="7171" max="7171" width="3.875" style="7" customWidth="1"/>
    <col min="7172" max="7172" width="4.375" style="7" customWidth="1"/>
    <col min="7173" max="7174" width="5.375" style="7" customWidth="1"/>
    <col min="7175" max="7175" width="5.75" style="7" customWidth="1"/>
    <col min="7176" max="7176" width="4.375" style="7" customWidth="1"/>
    <col min="7177" max="7178" width="5" style="7" customWidth="1"/>
    <col min="7179" max="7179" width="5.125" style="7" customWidth="1"/>
    <col min="7180" max="7180" width="4.375" style="7" customWidth="1"/>
    <col min="7181" max="7181" width="6.125" style="7" customWidth="1"/>
    <col min="7182" max="7182" width="6.25" style="7" customWidth="1"/>
    <col min="7183" max="7183" width="4.875" style="7" customWidth="1"/>
    <col min="7184" max="7184" width="4" style="7" customWidth="1"/>
    <col min="7185" max="7186" width="7.125" style="7" customWidth="1"/>
    <col min="7187" max="7187" width="7" style="7" customWidth="1"/>
    <col min="7188" max="7188" width="5.25" style="7" customWidth="1"/>
    <col min="7189" max="7189" width="5.875" style="7" customWidth="1"/>
    <col min="7190" max="7190" width="5.5" style="7" customWidth="1"/>
    <col min="7191" max="7191" width="6.375" style="7" customWidth="1"/>
    <col min="7192" max="7424" width="9" style="7"/>
    <col min="7425" max="7425" width="13" style="7" customWidth="1"/>
    <col min="7426" max="7426" width="8" style="7" customWidth="1"/>
    <col min="7427" max="7427" width="3.875" style="7" customWidth="1"/>
    <col min="7428" max="7428" width="4.375" style="7" customWidth="1"/>
    <col min="7429" max="7430" width="5.375" style="7" customWidth="1"/>
    <col min="7431" max="7431" width="5.75" style="7" customWidth="1"/>
    <col min="7432" max="7432" width="4.375" style="7" customWidth="1"/>
    <col min="7433" max="7434" width="5" style="7" customWidth="1"/>
    <col min="7435" max="7435" width="5.125" style="7" customWidth="1"/>
    <col min="7436" max="7436" width="4.375" style="7" customWidth="1"/>
    <col min="7437" max="7437" width="6.125" style="7" customWidth="1"/>
    <col min="7438" max="7438" width="6.25" style="7" customWidth="1"/>
    <col min="7439" max="7439" width="4.875" style="7" customWidth="1"/>
    <col min="7440" max="7440" width="4" style="7" customWidth="1"/>
    <col min="7441" max="7442" width="7.125" style="7" customWidth="1"/>
    <col min="7443" max="7443" width="7" style="7" customWidth="1"/>
    <col min="7444" max="7444" width="5.25" style="7" customWidth="1"/>
    <col min="7445" max="7445" width="5.875" style="7" customWidth="1"/>
    <col min="7446" max="7446" width="5.5" style="7" customWidth="1"/>
    <col min="7447" max="7447" width="6.375" style="7" customWidth="1"/>
    <col min="7448" max="7680" width="9" style="7"/>
    <col min="7681" max="7681" width="13" style="7" customWidth="1"/>
    <col min="7682" max="7682" width="8" style="7" customWidth="1"/>
    <col min="7683" max="7683" width="3.875" style="7" customWidth="1"/>
    <col min="7684" max="7684" width="4.375" style="7" customWidth="1"/>
    <col min="7685" max="7686" width="5.375" style="7" customWidth="1"/>
    <col min="7687" max="7687" width="5.75" style="7" customWidth="1"/>
    <col min="7688" max="7688" width="4.375" style="7" customWidth="1"/>
    <col min="7689" max="7690" width="5" style="7" customWidth="1"/>
    <col min="7691" max="7691" width="5.125" style="7" customWidth="1"/>
    <col min="7692" max="7692" width="4.375" style="7" customWidth="1"/>
    <col min="7693" max="7693" width="6.125" style="7" customWidth="1"/>
    <col min="7694" max="7694" width="6.25" style="7" customWidth="1"/>
    <col min="7695" max="7695" width="4.875" style="7" customWidth="1"/>
    <col min="7696" max="7696" width="4" style="7" customWidth="1"/>
    <col min="7697" max="7698" width="7.125" style="7" customWidth="1"/>
    <col min="7699" max="7699" width="7" style="7" customWidth="1"/>
    <col min="7700" max="7700" width="5.25" style="7" customWidth="1"/>
    <col min="7701" max="7701" width="5.875" style="7" customWidth="1"/>
    <col min="7702" max="7702" width="5.5" style="7" customWidth="1"/>
    <col min="7703" max="7703" width="6.375" style="7" customWidth="1"/>
    <col min="7704" max="7936" width="9" style="7"/>
    <col min="7937" max="7937" width="13" style="7" customWidth="1"/>
    <col min="7938" max="7938" width="8" style="7" customWidth="1"/>
    <col min="7939" max="7939" width="3.875" style="7" customWidth="1"/>
    <col min="7940" max="7940" width="4.375" style="7" customWidth="1"/>
    <col min="7941" max="7942" width="5.375" style="7" customWidth="1"/>
    <col min="7943" max="7943" width="5.75" style="7" customWidth="1"/>
    <col min="7944" max="7944" width="4.375" style="7" customWidth="1"/>
    <col min="7945" max="7946" width="5" style="7" customWidth="1"/>
    <col min="7947" max="7947" width="5.125" style="7" customWidth="1"/>
    <col min="7948" max="7948" width="4.375" style="7" customWidth="1"/>
    <col min="7949" max="7949" width="6.125" style="7" customWidth="1"/>
    <col min="7950" max="7950" width="6.25" style="7" customWidth="1"/>
    <col min="7951" max="7951" width="4.875" style="7" customWidth="1"/>
    <col min="7952" max="7952" width="4" style="7" customWidth="1"/>
    <col min="7953" max="7954" width="7.125" style="7" customWidth="1"/>
    <col min="7955" max="7955" width="7" style="7" customWidth="1"/>
    <col min="7956" max="7956" width="5.25" style="7" customWidth="1"/>
    <col min="7957" max="7957" width="5.875" style="7" customWidth="1"/>
    <col min="7958" max="7958" width="5.5" style="7" customWidth="1"/>
    <col min="7959" max="7959" width="6.375" style="7" customWidth="1"/>
    <col min="7960" max="8192" width="9" style="7"/>
    <col min="8193" max="8193" width="13" style="7" customWidth="1"/>
    <col min="8194" max="8194" width="8" style="7" customWidth="1"/>
    <col min="8195" max="8195" width="3.875" style="7" customWidth="1"/>
    <col min="8196" max="8196" width="4.375" style="7" customWidth="1"/>
    <col min="8197" max="8198" width="5.375" style="7" customWidth="1"/>
    <col min="8199" max="8199" width="5.75" style="7" customWidth="1"/>
    <col min="8200" max="8200" width="4.375" style="7" customWidth="1"/>
    <col min="8201" max="8202" width="5" style="7" customWidth="1"/>
    <col min="8203" max="8203" width="5.125" style="7" customWidth="1"/>
    <col min="8204" max="8204" width="4.375" style="7" customWidth="1"/>
    <col min="8205" max="8205" width="6.125" style="7" customWidth="1"/>
    <col min="8206" max="8206" width="6.25" style="7" customWidth="1"/>
    <col min="8207" max="8207" width="4.875" style="7" customWidth="1"/>
    <col min="8208" max="8208" width="4" style="7" customWidth="1"/>
    <col min="8209" max="8210" width="7.125" style="7" customWidth="1"/>
    <col min="8211" max="8211" width="7" style="7" customWidth="1"/>
    <col min="8212" max="8212" width="5.25" style="7" customWidth="1"/>
    <col min="8213" max="8213" width="5.875" style="7" customWidth="1"/>
    <col min="8214" max="8214" width="5.5" style="7" customWidth="1"/>
    <col min="8215" max="8215" width="6.375" style="7" customWidth="1"/>
    <col min="8216" max="8448" width="9" style="7"/>
    <col min="8449" max="8449" width="13" style="7" customWidth="1"/>
    <col min="8450" max="8450" width="8" style="7" customWidth="1"/>
    <col min="8451" max="8451" width="3.875" style="7" customWidth="1"/>
    <col min="8452" max="8452" width="4.375" style="7" customWidth="1"/>
    <col min="8453" max="8454" width="5.375" style="7" customWidth="1"/>
    <col min="8455" max="8455" width="5.75" style="7" customWidth="1"/>
    <col min="8456" max="8456" width="4.375" style="7" customWidth="1"/>
    <col min="8457" max="8458" width="5" style="7" customWidth="1"/>
    <col min="8459" max="8459" width="5.125" style="7" customWidth="1"/>
    <col min="8460" max="8460" width="4.375" style="7" customWidth="1"/>
    <col min="8461" max="8461" width="6.125" style="7" customWidth="1"/>
    <col min="8462" max="8462" width="6.25" style="7" customWidth="1"/>
    <col min="8463" max="8463" width="4.875" style="7" customWidth="1"/>
    <col min="8464" max="8464" width="4" style="7" customWidth="1"/>
    <col min="8465" max="8466" width="7.125" style="7" customWidth="1"/>
    <col min="8467" max="8467" width="7" style="7" customWidth="1"/>
    <col min="8468" max="8468" width="5.25" style="7" customWidth="1"/>
    <col min="8469" max="8469" width="5.875" style="7" customWidth="1"/>
    <col min="8470" max="8470" width="5.5" style="7" customWidth="1"/>
    <col min="8471" max="8471" width="6.375" style="7" customWidth="1"/>
    <col min="8472" max="8704" width="9" style="7"/>
    <col min="8705" max="8705" width="13" style="7" customWidth="1"/>
    <col min="8706" max="8706" width="8" style="7" customWidth="1"/>
    <col min="8707" max="8707" width="3.875" style="7" customWidth="1"/>
    <col min="8708" max="8708" width="4.375" style="7" customWidth="1"/>
    <col min="8709" max="8710" width="5.375" style="7" customWidth="1"/>
    <col min="8711" max="8711" width="5.75" style="7" customWidth="1"/>
    <col min="8712" max="8712" width="4.375" style="7" customWidth="1"/>
    <col min="8713" max="8714" width="5" style="7" customWidth="1"/>
    <col min="8715" max="8715" width="5.125" style="7" customWidth="1"/>
    <col min="8716" max="8716" width="4.375" style="7" customWidth="1"/>
    <col min="8717" max="8717" width="6.125" style="7" customWidth="1"/>
    <col min="8718" max="8718" width="6.25" style="7" customWidth="1"/>
    <col min="8719" max="8719" width="4.875" style="7" customWidth="1"/>
    <col min="8720" max="8720" width="4" style="7" customWidth="1"/>
    <col min="8721" max="8722" width="7.125" style="7" customWidth="1"/>
    <col min="8723" max="8723" width="7" style="7" customWidth="1"/>
    <col min="8724" max="8724" width="5.25" style="7" customWidth="1"/>
    <col min="8725" max="8725" width="5.875" style="7" customWidth="1"/>
    <col min="8726" max="8726" width="5.5" style="7" customWidth="1"/>
    <col min="8727" max="8727" width="6.375" style="7" customWidth="1"/>
    <col min="8728" max="8960" width="9" style="7"/>
    <col min="8961" max="8961" width="13" style="7" customWidth="1"/>
    <col min="8962" max="8962" width="8" style="7" customWidth="1"/>
    <col min="8963" max="8963" width="3.875" style="7" customWidth="1"/>
    <col min="8964" max="8964" width="4.375" style="7" customWidth="1"/>
    <col min="8965" max="8966" width="5.375" style="7" customWidth="1"/>
    <col min="8967" max="8967" width="5.75" style="7" customWidth="1"/>
    <col min="8968" max="8968" width="4.375" style="7" customWidth="1"/>
    <col min="8969" max="8970" width="5" style="7" customWidth="1"/>
    <col min="8971" max="8971" width="5.125" style="7" customWidth="1"/>
    <col min="8972" max="8972" width="4.375" style="7" customWidth="1"/>
    <col min="8973" max="8973" width="6.125" style="7" customWidth="1"/>
    <col min="8974" max="8974" width="6.25" style="7" customWidth="1"/>
    <col min="8975" max="8975" width="4.875" style="7" customWidth="1"/>
    <col min="8976" max="8976" width="4" style="7" customWidth="1"/>
    <col min="8977" max="8978" width="7.125" style="7" customWidth="1"/>
    <col min="8979" max="8979" width="7" style="7" customWidth="1"/>
    <col min="8980" max="8980" width="5.25" style="7" customWidth="1"/>
    <col min="8981" max="8981" width="5.875" style="7" customWidth="1"/>
    <col min="8982" max="8982" width="5.5" style="7" customWidth="1"/>
    <col min="8983" max="8983" width="6.375" style="7" customWidth="1"/>
    <col min="8984" max="9216" width="9" style="7"/>
    <col min="9217" max="9217" width="13" style="7" customWidth="1"/>
    <col min="9218" max="9218" width="8" style="7" customWidth="1"/>
    <col min="9219" max="9219" width="3.875" style="7" customWidth="1"/>
    <col min="9220" max="9220" width="4.375" style="7" customWidth="1"/>
    <col min="9221" max="9222" width="5.375" style="7" customWidth="1"/>
    <col min="9223" max="9223" width="5.75" style="7" customWidth="1"/>
    <col min="9224" max="9224" width="4.375" style="7" customWidth="1"/>
    <col min="9225" max="9226" width="5" style="7" customWidth="1"/>
    <col min="9227" max="9227" width="5.125" style="7" customWidth="1"/>
    <col min="9228" max="9228" width="4.375" style="7" customWidth="1"/>
    <col min="9229" max="9229" width="6.125" style="7" customWidth="1"/>
    <col min="9230" max="9230" width="6.25" style="7" customWidth="1"/>
    <col min="9231" max="9231" width="4.875" style="7" customWidth="1"/>
    <col min="9232" max="9232" width="4" style="7" customWidth="1"/>
    <col min="9233" max="9234" width="7.125" style="7" customWidth="1"/>
    <col min="9235" max="9235" width="7" style="7" customWidth="1"/>
    <col min="9236" max="9236" width="5.25" style="7" customWidth="1"/>
    <col min="9237" max="9237" width="5.875" style="7" customWidth="1"/>
    <col min="9238" max="9238" width="5.5" style="7" customWidth="1"/>
    <col min="9239" max="9239" width="6.375" style="7" customWidth="1"/>
    <col min="9240" max="9472" width="9" style="7"/>
    <col min="9473" max="9473" width="13" style="7" customWidth="1"/>
    <col min="9474" max="9474" width="8" style="7" customWidth="1"/>
    <col min="9475" max="9475" width="3.875" style="7" customWidth="1"/>
    <col min="9476" max="9476" width="4.375" style="7" customWidth="1"/>
    <col min="9477" max="9478" width="5.375" style="7" customWidth="1"/>
    <col min="9479" max="9479" width="5.75" style="7" customWidth="1"/>
    <col min="9480" max="9480" width="4.375" style="7" customWidth="1"/>
    <col min="9481" max="9482" width="5" style="7" customWidth="1"/>
    <col min="9483" max="9483" width="5.125" style="7" customWidth="1"/>
    <col min="9484" max="9484" width="4.375" style="7" customWidth="1"/>
    <col min="9485" max="9485" width="6.125" style="7" customWidth="1"/>
    <col min="9486" max="9486" width="6.25" style="7" customWidth="1"/>
    <col min="9487" max="9487" width="4.875" style="7" customWidth="1"/>
    <col min="9488" max="9488" width="4" style="7" customWidth="1"/>
    <col min="9489" max="9490" width="7.125" style="7" customWidth="1"/>
    <col min="9491" max="9491" width="7" style="7" customWidth="1"/>
    <col min="9492" max="9492" width="5.25" style="7" customWidth="1"/>
    <col min="9493" max="9493" width="5.875" style="7" customWidth="1"/>
    <col min="9494" max="9494" width="5.5" style="7" customWidth="1"/>
    <col min="9495" max="9495" width="6.375" style="7" customWidth="1"/>
    <col min="9496" max="9728" width="9" style="7"/>
    <col min="9729" max="9729" width="13" style="7" customWidth="1"/>
    <col min="9730" max="9730" width="8" style="7" customWidth="1"/>
    <col min="9731" max="9731" width="3.875" style="7" customWidth="1"/>
    <col min="9732" max="9732" width="4.375" style="7" customWidth="1"/>
    <col min="9733" max="9734" width="5.375" style="7" customWidth="1"/>
    <col min="9735" max="9735" width="5.75" style="7" customWidth="1"/>
    <col min="9736" max="9736" width="4.375" style="7" customWidth="1"/>
    <col min="9737" max="9738" width="5" style="7" customWidth="1"/>
    <col min="9739" max="9739" width="5.125" style="7" customWidth="1"/>
    <col min="9740" max="9740" width="4.375" style="7" customWidth="1"/>
    <col min="9741" max="9741" width="6.125" style="7" customWidth="1"/>
    <col min="9742" max="9742" width="6.25" style="7" customWidth="1"/>
    <col min="9743" max="9743" width="4.875" style="7" customWidth="1"/>
    <col min="9744" max="9744" width="4" style="7" customWidth="1"/>
    <col min="9745" max="9746" width="7.125" style="7" customWidth="1"/>
    <col min="9747" max="9747" width="7" style="7" customWidth="1"/>
    <col min="9748" max="9748" width="5.25" style="7" customWidth="1"/>
    <col min="9749" max="9749" width="5.875" style="7" customWidth="1"/>
    <col min="9750" max="9750" width="5.5" style="7" customWidth="1"/>
    <col min="9751" max="9751" width="6.375" style="7" customWidth="1"/>
    <col min="9752" max="9984" width="9" style="7"/>
    <col min="9985" max="9985" width="13" style="7" customWidth="1"/>
    <col min="9986" max="9986" width="8" style="7" customWidth="1"/>
    <col min="9987" max="9987" width="3.875" style="7" customWidth="1"/>
    <col min="9988" max="9988" width="4.375" style="7" customWidth="1"/>
    <col min="9989" max="9990" width="5.375" style="7" customWidth="1"/>
    <col min="9991" max="9991" width="5.75" style="7" customWidth="1"/>
    <col min="9992" max="9992" width="4.375" style="7" customWidth="1"/>
    <col min="9993" max="9994" width="5" style="7" customWidth="1"/>
    <col min="9995" max="9995" width="5.125" style="7" customWidth="1"/>
    <col min="9996" max="9996" width="4.375" style="7" customWidth="1"/>
    <col min="9997" max="9997" width="6.125" style="7" customWidth="1"/>
    <col min="9998" max="9998" width="6.25" style="7" customWidth="1"/>
    <col min="9999" max="9999" width="4.875" style="7" customWidth="1"/>
    <col min="10000" max="10000" width="4" style="7" customWidth="1"/>
    <col min="10001" max="10002" width="7.125" style="7" customWidth="1"/>
    <col min="10003" max="10003" width="7" style="7" customWidth="1"/>
    <col min="10004" max="10004" width="5.25" style="7" customWidth="1"/>
    <col min="10005" max="10005" width="5.875" style="7" customWidth="1"/>
    <col min="10006" max="10006" width="5.5" style="7" customWidth="1"/>
    <col min="10007" max="10007" width="6.375" style="7" customWidth="1"/>
    <col min="10008" max="10240" width="9" style="7"/>
    <col min="10241" max="10241" width="13" style="7" customWidth="1"/>
    <col min="10242" max="10242" width="8" style="7" customWidth="1"/>
    <col min="10243" max="10243" width="3.875" style="7" customWidth="1"/>
    <col min="10244" max="10244" width="4.375" style="7" customWidth="1"/>
    <col min="10245" max="10246" width="5.375" style="7" customWidth="1"/>
    <col min="10247" max="10247" width="5.75" style="7" customWidth="1"/>
    <col min="10248" max="10248" width="4.375" style="7" customWidth="1"/>
    <col min="10249" max="10250" width="5" style="7" customWidth="1"/>
    <col min="10251" max="10251" width="5.125" style="7" customWidth="1"/>
    <col min="10252" max="10252" width="4.375" style="7" customWidth="1"/>
    <col min="10253" max="10253" width="6.125" style="7" customWidth="1"/>
    <col min="10254" max="10254" width="6.25" style="7" customWidth="1"/>
    <col min="10255" max="10255" width="4.875" style="7" customWidth="1"/>
    <col min="10256" max="10256" width="4" style="7" customWidth="1"/>
    <col min="10257" max="10258" width="7.125" style="7" customWidth="1"/>
    <col min="10259" max="10259" width="7" style="7" customWidth="1"/>
    <col min="10260" max="10260" width="5.25" style="7" customWidth="1"/>
    <col min="10261" max="10261" width="5.875" style="7" customWidth="1"/>
    <col min="10262" max="10262" width="5.5" style="7" customWidth="1"/>
    <col min="10263" max="10263" width="6.375" style="7" customWidth="1"/>
    <col min="10264" max="10496" width="9" style="7"/>
    <col min="10497" max="10497" width="13" style="7" customWidth="1"/>
    <col min="10498" max="10498" width="8" style="7" customWidth="1"/>
    <col min="10499" max="10499" width="3.875" style="7" customWidth="1"/>
    <col min="10500" max="10500" width="4.375" style="7" customWidth="1"/>
    <col min="10501" max="10502" width="5.375" style="7" customWidth="1"/>
    <col min="10503" max="10503" width="5.75" style="7" customWidth="1"/>
    <col min="10504" max="10504" width="4.375" style="7" customWidth="1"/>
    <col min="10505" max="10506" width="5" style="7" customWidth="1"/>
    <col min="10507" max="10507" width="5.125" style="7" customWidth="1"/>
    <col min="10508" max="10508" width="4.375" style="7" customWidth="1"/>
    <col min="10509" max="10509" width="6.125" style="7" customWidth="1"/>
    <col min="10510" max="10510" width="6.25" style="7" customWidth="1"/>
    <col min="10511" max="10511" width="4.875" style="7" customWidth="1"/>
    <col min="10512" max="10512" width="4" style="7" customWidth="1"/>
    <col min="10513" max="10514" width="7.125" style="7" customWidth="1"/>
    <col min="10515" max="10515" width="7" style="7" customWidth="1"/>
    <col min="10516" max="10516" width="5.25" style="7" customWidth="1"/>
    <col min="10517" max="10517" width="5.875" style="7" customWidth="1"/>
    <col min="10518" max="10518" width="5.5" style="7" customWidth="1"/>
    <col min="10519" max="10519" width="6.375" style="7" customWidth="1"/>
    <col min="10520" max="10752" width="9" style="7"/>
    <col min="10753" max="10753" width="13" style="7" customWidth="1"/>
    <col min="10754" max="10754" width="8" style="7" customWidth="1"/>
    <col min="10755" max="10755" width="3.875" style="7" customWidth="1"/>
    <col min="10756" max="10756" width="4.375" style="7" customWidth="1"/>
    <col min="10757" max="10758" width="5.375" style="7" customWidth="1"/>
    <col min="10759" max="10759" width="5.75" style="7" customWidth="1"/>
    <col min="10760" max="10760" width="4.375" style="7" customWidth="1"/>
    <col min="10761" max="10762" width="5" style="7" customWidth="1"/>
    <col min="10763" max="10763" width="5.125" style="7" customWidth="1"/>
    <col min="10764" max="10764" width="4.375" style="7" customWidth="1"/>
    <col min="10765" max="10765" width="6.125" style="7" customWidth="1"/>
    <col min="10766" max="10766" width="6.25" style="7" customWidth="1"/>
    <col min="10767" max="10767" width="4.875" style="7" customWidth="1"/>
    <col min="10768" max="10768" width="4" style="7" customWidth="1"/>
    <col min="10769" max="10770" width="7.125" style="7" customWidth="1"/>
    <col min="10771" max="10771" width="7" style="7" customWidth="1"/>
    <col min="10772" max="10772" width="5.25" style="7" customWidth="1"/>
    <col min="10773" max="10773" width="5.875" style="7" customWidth="1"/>
    <col min="10774" max="10774" width="5.5" style="7" customWidth="1"/>
    <col min="10775" max="10775" width="6.375" style="7" customWidth="1"/>
    <col min="10776" max="11008" width="9" style="7"/>
    <col min="11009" max="11009" width="13" style="7" customWidth="1"/>
    <col min="11010" max="11010" width="8" style="7" customWidth="1"/>
    <col min="11011" max="11011" width="3.875" style="7" customWidth="1"/>
    <col min="11012" max="11012" width="4.375" style="7" customWidth="1"/>
    <col min="11013" max="11014" width="5.375" style="7" customWidth="1"/>
    <col min="11015" max="11015" width="5.75" style="7" customWidth="1"/>
    <col min="11016" max="11016" width="4.375" style="7" customWidth="1"/>
    <col min="11017" max="11018" width="5" style="7" customWidth="1"/>
    <col min="11019" max="11019" width="5.125" style="7" customWidth="1"/>
    <col min="11020" max="11020" width="4.375" style="7" customWidth="1"/>
    <col min="11021" max="11021" width="6.125" style="7" customWidth="1"/>
    <col min="11022" max="11022" width="6.25" style="7" customWidth="1"/>
    <col min="11023" max="11023" width="4.875" style="7" customWidth="1"/>
    <col min="11024" max="11024" width="4" style="7" customWidth="1"/>
    <col min="11025" max="11026" width="7.125" style="7" customWidth="1"/>
    <col min="11027" max="11027" width="7" style="7" customWidth="1"/>
    <col min="11028" max="11028" width="5.25" style="7" customWidth="1"/>
    <col min="11029" max="11029" width="5.875" style="7" customWidth="1"/>
    <col min="11030" max="11030" width="5.5" style="7" customWidth="1"/>
    <col min="11031" max="11031" width="6.375" style="7" customWidth="1"/>
    <col min="11032" max="11264" width="9" style="7"/>
    <col min="11265" max="11265" width="13" style="7" customWidth="1"/>
    <col min="11266" max="11266" width="8" style="7" customWidth="1"/>
    <col min="11267" max="11267" width="3.875" style="7" customWidth="1"/>
    <col min="11268" max="11268" width="4.375" style="7" customWidth="1"/>
    <col min="11269" max="11270" width="5.375" style="7" customWidth="1"/>
    <col min="11271" max="11271" width="5.75" style="7" customWidth="1"/>
    <col min="11272" max="11272" width="4.375" style="7" customWidth="1"/>
    <col min="11273" max="11274" width="5" style="7" customWidth="1"/>
    <col min="11275" max="11275" width="5.125" style="7" customWidth="1"/>
    <col min="11276" max="11276" width="4.375" style="7" customWidth="1"/>
    <col min="11277" max="11277" width="6.125" style="7" customWidth="1"/>
    <col min="11278" max="11278" width="6.25" style="7" customWidth="1"/>
    <col min="11279" max="11279" width="4.875" style="7" customWidth="1"/>
    <col min="11280" max="11280" width="4" style="7" customWidth="1"/>
    <col min="11281" max="11282" width="7.125" style="7" customWidth="1"/>
    <col min="11283" max="11283" width="7" style="7" customWidth="1"/>
    <col min="11284" max="11284" width="5.25" style="7" customWidth="1"/>
    <col min="11285" max="11285" width="5.875" style="7" customWidth="1"/>
    <col min="11286" max="11286" width="5.5" style="7" customWidth="1"/>
    <col min="11287" max="11287" width="6.375" style="7" customWidth="1"/>
    <col min="11288" max="11520" width="9" style="7"/>
    <col min="11521" max="11521" width="13" style="7" customWidth="1"/>
    <col min="11522" max="11522" width="8" style="7" customWidth="1"/>
    <col min="11523" max="11523" width="3.875" style="7" customWidth="1"/>
    <col min="11524" max="11524" width="4.375" style="7" customWidth="1"/>
    <col min="11525" max="11526" width="5.375" style="7" customWidth="1"/>
    <col min="11527" max="11527" width="5.75" style="7" customWidth="1"/>
    <col min="11528" max="11528" width="4.375" style="7" customWidth="1"/>
    <col min="11529" max="11530" width="5" style="7" customWidth="1"/>
    <col min="11531" max="11531" width="5.125" style="7" customWidth="1"/>
    <col min="11532" max="11532" width="4.375" style="7" customWidth="1"/>
    <col min="11533" max="11533" width="6.125" style="7" customWidth="1"/>
    <col min="11534" max="11534" width="6.25" style="7" customWidth="1"/>
    <col min="11535" max="11535" width="4.875" style="7" customWidth="1"/>
    <col min="11536" max="11536" width="4" style="7" customWidth="1"/>
    <col min="11537" max="11538" width="7.125" style="7" customWidth="1"/>
    <col min="11539" max="11539" width="7" style="7" customWidth="1"/>
    <col min="11540" max="11540" width="5.25" style="7" customWidth="1"/>
    <col min="11541" max="11541" width="5.875" style="7" customWidth="1"/>
    <col min="11542" max="11542" width="5.5" style="7" customWidth="1"/>
    <col min="11543" max="11543" width="6.375" style="7" customWidth="1"/>
    <col min="11544" max="11776" width="9" style="7"/>
    <col min="11777" max="11777" width="13" style="7" customWidth="1"/>
    <col min="11778" max="11778" width="8" style="7" customWidth="1"/>
    <col min="11779" max="11779" width="3.875" style="7" customWidth="1"/>
    <col min="11780" max="11780" width="4.375" style="7" customWidth="1"/>
    <col min="11781" max="11782" width="5.375" style="7" customWidth="1"/>
    <col min="11783" max="11783" width="5.75" style="7" customWidth="1"/>
    <col min="11784" max="11784" width="4.375" style="7" customWidth="1"/>
    <col min="11785" max="11786" width="5" style="7" customWidth="1"/>
    <col min="11787" max="11787" width="5.125" style="7" customWidth="1"/>
    <col min="11788" max="11788" width="4.375" style="7" customWidth="1"/>
    <col min="11789" max="11789" width="6.125" style="7" customWidth="1"/>
    <col min="11790" max="11790" width="6.25" style="7" customWidth="1"/>
    <col min="11791" max="11791" width="4.875" style="7" customWidth="1"/>
    <col min="11792" max="11792" width="4" style="7" customWidth="1"/>
    <col min="11793" max="11794" width="7.125" style="7" customWidth="1"/>
    <col min="11795" max="11795" width="7" style="7" customWidth="1"/>
    <col min="11796" max="11796" width="5.25" style="7" customWidth="1"/>
    <col min="11797" max="11797" width="5.875" style="7" customWidth="1"/>
    <col min="11798" max="11798" width="5.5" style="7" customWidth="1"/>
    <col min="11799" max="11799" width="6.375" style="7" customWidth="1"/>
    <col min="11800" max="12032" width="9" style="7"/>
    <col min="12033" max="12033" width="13" style="7" customWidth="1"/>
    <col min="12034" max="12034" width="8" style="7" customWidth="1"/>
    <col min="12035" max="12035" width="3.875" style="7" customWidth="1"/>
    <col min="12036" max="12036" width="4.375" style="7" customWidth="1"/>
    <col min="12037" max="12038" width="5.375" style="7" customWidth="1"/>
    <col min="12039" max="12039" width="5.75" style="7" customWidth="1"/>
    <col min="12040" max="12040" width="4.375" style="7" customWidth="1"/>
    <col min="12041" max="12042" width="5" style="7" customWidth="1"/>
    <col min="12043" max="12043" width="5.125" style="7" customWidth="1"/>
    <col min="12044" max="12044" width="4.375" style="7" customWidth="1"/>
    <col min="12045" max="12045" width="6.125" style="7" customWidth="1"/>
    <col min="12046" max="12046" width="6.25" style="7" customWidth="1"/>
    <col min="12047" max="12047" width="4.875" style="7" customWidth="1"/>
    <col min="12048" max="12048" width="4" style="7" customWidth="1"/>
    <col min="12049" max="12050" width="7.125" style="7" customWidth="1"/>
    <col min="12051" max="12051" width="7" style="7" customWidth="1"/>
    <col min="12052" max="12052" width="5.25" style="7" customWidth="1"/>
    <col min="12053" max="12053" width="5.875" style="7" customWidth="1"/>
    <col min="12054" max="12054" width="5.5" style="7" customWidth="1"/>
    <col min="12055" max="12055" width="6.375" style="7" customWidth="1"/>
    <col min="12056" max="12288" width="9" style="7"/>
    <col min="12289" max="12289" width="13" style="7" customWidth="1"/>
    <col min="12290" max="12290" width="8" style="7" customWidth="1"/>
    <col min="12291" max="12291" width="3.875" style="7" customWidth="1"/>
    <col min="12292" max="12292" width="4.375" style="7" customWidth="1"/>
    <col min="12293" max="12294" width="5.375" style="7" customWidth="1"/>
    <col min="12295" max="12295" width="5.75" style="7" customWidth="1"/>
    <col min="12296" max="12296" width="4.375" style="7" customWidth="1"/>
    <col min="12297" max="12298" width="5" style="7" customWidth="1"/>
    <col min="12299" max="12299" width="5.125" style="7" customWidth="1"/>
    <col min="12300" max="12300" width="4.375" style="7" customWidth="1"/>
    <col min="12301" max="12301" width="6.125" style="7" customWidth="1"/>
    <col min="12302" max="12302" width="6.25" style="7" customWidth="1"/>
    <col min="12303" max="12303" width="4.875" style="7" customWidth="1"/>
    <col min="12304" max="12304" width="4" style="7" customWidth="1"/>
    <col min="12305" max="12306" width="7.125" style="7" customWidth="1"/>
    <col min="12307" max="12307" width="7" style="7" customWidth="1"/>
    <col min="12308" max="12308" width="5.25" style="7" customWidth="1"/>
    <col min="12309" max="12309" width="5.875" style="7" customWidth="1"/>
    <col min="12310" max="12310" width="5.5" style="7" customWidth="1"/>
    <col min="12311" max="12311" width="6.375" style="7" customWidth="1"/>
    <col min="12312" max="12544" width="9" style="7"/>
    <col min="12545" max="12545" width="13" style="7" customWidth="1"/>
    <col min="12546" max="12546" width="8" style="7" customWidth="1"/>
    <col min="12547" max="12547" width="3.875" style="7" customWidth="1"/>
    <col min="12548" max="12548" width="4.375" style="7" customWidth="1"/>
    <col min="12549" max="12550" width="5.375" style="7" customWidth="1"/>
    <col min="12551" max="12551" width="5.75" style="7" customWidth="1"/>
    <col min="12552" max="12552" width="4.375" style="7" customWidth="1"/>
    <col min="12553" max="12554" width="5" style="7" customWidth="1"/>
    <col min="12555" max="12555" width="5.125" style="7" customWidth="1"/>
    <col min="12556" max="12556" width="4.375" style="7" customWidth="1"/>
    <col min="12557" max="12557" width="6.125" style="7" customWidth="1"/>
    <col min="12558" max="12558" width="6.25" style="7" customWidth="1"/>
    <col min="12559" max="12559" width="4.875" style="7" customWidth="1"/>
    <col min="12560" max="12560" width="4" style="7" customWidth="1"/>
    <col min="12561" max="12562" width="7.125" style="7" customWidth="1"/>
    <col min="12563" max="12563" width="7" style="7" customWidth="1"/>
    <col min="12564" max="12564" width="5.25" style="7" customWidth="1"/>
    <col min="12565" max="12565" width="5.875" style="7" customWidth="1"/>
    <col min="12566" max="12566" width="5.5" style="7" customWidth="1"/>
    <col min="12567" max="12567" width="6.375" style="7" customWidth="1"/>
    <col min="12568" max="12800" width="9" style="7"/>
    <col min="12801" max="12801" width="13" style="7" customWidth="1"/>
    <col min="12802" max="12802" width="8" style="7" customWidth="1"/>
    <col min="12803" max="12803" width="3.875" style="7" customWidth="1"/>
    <col min="12804" max="12804" width="4.375" style="7" customWidth="1"/>
    <col min="12805" max="12806" width="5.375" style="7" customWidth="1"/>
    <col min="12807" max="12807" width="5.75" style="7" customWidth="1"/>
    <col min="12808" max="12808" width="4.375" style="7" customWidth="1"/>
    <col min="12809" max="12810" width="5" style="7" customWidth="1"/>
    <col min="12811" max="12811" width="5.125" style="7" customWidth="1"/>
    <col min="12812" max="12812" width="4.375" style="7" customWidth="1"/>
    <col min="12813" max="12813" width="6.125" style="7" customWidth="1"/>
    <col min="12814" max="12814" width="6.25" style="7" customWidth="1"/>
    <col min="12815" max="12815" width="4.875" style="7" customWidth="1"/>
    <col min="12816" max="12816" width="4" style="7" customWidth="1"/>
    <col min="12817" max="12818" width="7.125" style="7" customWidth="1"/>
    <col min="12819" max="12819" width="7" style="7" customWidth="1"/>
    <col min="12820" max="12820" width="5.25" style="7" customWidth="1"/>
    <col min="12821" max="12821" width="5.875" style="7" customWidth="1"/>
    <col min="12822" max="12822" width="5.5" style="7" customWidth="1"/>
    <col min="12823" max="12823" width="6.375" style="7" customWidth="1"/>
    <col min="12824" max="13056" width="9" style="7"/>
    <col min="13057" max="13057" width="13" style="7" customWidth="1"/>
    <col min="13058" max="13058" width="8" style="7" customWidth="1"/>
    <col min="13059" max="13059" width="3.875" style="7" customWidth="1"/>
    <col min="13060" max="13060" width="4.375" style="7" customWidth="1"/>
    <col min="13061" max="13062" width="5.375" style="7" customWidth="1"/>
    <col min="13063" max="13063" width="5.75" style="7" customWidth="1"/>
    <col min="13064" max="13064" width="4.375" style="7" customWidth="1"/>
    <col min="13065" max="13066" width="5" style="7" customWidth="1"/>
    <col min="13067" max="13067" width="5.125" style="7" customWidth="1"/>
    <col min="13068" max="13068" width="4.375" style="7" customWidth="1"/>
    <col min="13069" max="13069" width="6.125" style="7" customWidth="1"/>
    <col min="13070" max="13070" width="6.25" style="7" customWidth="1"/>
    <col min="13071" max="13071" width="4.875" style="7" customWidth="1"/>
    <col min="13072" max="13072" width="4" style="7" customWidth="1"/>
    <col min="13073" max="13074" width="7.125" style="7" customWidth="1"/>
    <col min="13075" max="13075" width="7" style="7" customWidth="1"/>
    <col min="13076" max="13076" width="5.25" style="7" customWidth="1"/>
    <col min="13077" max="13077" width="5.875" style="7" customWidth="1"/>
    <col min="13078" max="13078" width="5.5" style="7" customWidth="1"/>
    <col min="13079" max="13079" width="6.375" style="7" customWidth="1"/>
    <col min="13080" max="13312" width="9" style="7"/>
    <col min="13313" max="13313" width="13" style="7" customWidth="1"/>
    <col min="13314" max="13314" width="8" style="7" customWidth="1"/>
    <col min="13315" max="13315" width="3.875" style="7" customWidth="1"/>
    <col min="13316" max="13316" width="4.375" style="7" customWidth="1"/>
    <col min="13317" max="13318" width="5.375" style="7" customWidth="1"/>
    <col min="13319" max="13319" width="5.75" style="7" customWidth="1"/>
    <col min="13320" max="13320" width="4.375" style="7" customWidth="1"/>
    <col min="13321" max="13322" width="5" style="7" customWidth="1"/>
    <col min="13323" max="13323" width="5.125" style="7" customWidth="1"/>
    <col min="13324" max="13324" width="4.375" style="7" customWidth="1"/>
    <col min="13325" max="13325" width="6.125" style="7" customWidth="1"/>
    <col min="13326" max="13326" width="6.25" style="7" customWidth="1"/>
    <col min="13327" max="13327" width="4.875" style="7" customWidth="1"/>
    <col min="13328" max="13328" width="4" style="7" customWidth="1"/>
    <col min="13329" max="13330" width="7.125" style="7" customWidth="1"/>
    <col min="13331" max="13331" width="7" style="7" customWidth="1"/>
    <col min="13332" max="13332" width="5.25" style="7" customWidth="1"/>
    <col min="13333" max="13333" width="5.875" style="7" customWidth="1"/>
    <col min="13334" max="13334" width="5.5" style="7" customWidth="1"/>
    <col min="13335" max="13335" width="6.375" style="7" customWidth="1"/>
    <col min="13336" max="13568" width="9" style="7"/>
    <col min="13569" max="13569" width="13" style="7" customWidth="1"/>
    <col min="13570" max="13570" width="8" style="7" customWidth="1"/>
    <col min="13571" max="13571" width="3.875" style="7" customWidth="1"/>
    <col min="13572" max="13572" width="4.375" style="7" customWidth="1"/>
    <col min="13573" max="13574" width="5.375" style="7" customWidth="1"/>
    <col min="13575" max="13575" width="5.75" style="7" customWidth="1"/>
    <col min="13576" max="13576" width="4.375" style="7" customWidth="1"/>
    <col min="13577" max="13578" width="5" style="7" customWidth="1"/>
    <col min="13579" max="13579" width="5.125" style="7" customWidth="1"/>
    <col min="13580" max="13580" width="4.375" style="7" customWidth="1"/>
    <col min="13581" max="13581" width="6.125" style="7" customWidth="1"/>
    <col min="13582" max="13582" width="6.25" style="7" customWidth="1"/>
    <col min="13583" max="13583" width="4.875" style="7" customWidth="1"/>
    <col min="13584" max="13584" width="4" style="7" customWidth="1"/>
    <col min="13585" max="13586" width="7.125" style="7" customWidth="1"/>
    <col min="13587" max="13587" width="7" style="7" customWidth="1"/>
    <col min="13588" max="13588" width="5.25" style="7" customWidth="1"/>
    <col min="13589" max="13589" width="5.875" style="7" customWidth="1"/>
    <col min="13590" max="13590" width="5.5" style="7" customWidth="1"/>
    <col min="13591" max="13591" width="6.375" style="7" customWidth="1"/>
    <col min="13592" max="13824" width="9" style="7"/>
    <col min="13825" max="13825" width="13" style="7" customWidth="1"/>
    <col min="13826" max="13826" width="8" style="7" customWidth="1"/>
    <col min="13827" max="13827" width="3.875" style="7" customWidth="1"/>
    <col min="13828" max="13828" width="4.375" style="7" customWidth="1"/>
    <col min="13829" max="13830" width="5.375" style="7" customWidth="1"/>
    <col min="13831" max="13831" width="5.75" style="7" customWidth="1"/>
    <col min="13832" max="13832" width="4.375" style="7" customWidth="1"/>
    <col min="13833" max="13834" width="5" style="7" customWidth="1"/>
    <col min="13835" max="13835" width="5.125" style="7" customWidth="1"/>
    <col min="13836" max="13836" width="4.375" style="7" customWidth="1"/>
    <col min="13837" max="13837" width="6.125" style="7" customWidth="1"/>
    <col min="13838" max="13838" width="6.25" style="7" customWidth="1"/>
    <col min="13839" max="13839" width="4.875" style="7" customWidth="1"/>
    <col min="13840" max="13840" width="4" style="7" customWidth="1"/>
    <col min="13841" max="13842" width="7.125" style="7" customWidth="1"/>
    <col min="13843" max="13843" width="7" style="7" customWidth="1"/>
    <col min="13844" max="13844" width="5.25" style="7" customWidth="1"/>
    <col min="13845" max="13845" width="5.875" style="7" customWidth="1"/>
    <col min="13846" max="13846" width="5.5" style="7" customWidth="1"/>
    <col min="13847" max="13847" width="6.375" style="7" customWidth="1"/>
    <col min="13848" max="14080" width="9" style="7"/>
    <col min="14081" max="14081" width="13" style="7" customWidth="1"/>
    <col min="14082" max="14082" width="8" style="7" customWidth="1"/>
    <col min="14083" max="14083" width="3.875" style="7" customWidth="1"/>
    <col min="14084" max="14084" width="4.375" style="7" customWidth="1"/>
    <col min="14085" max="14086" width="5.375" style="7" customWidth="1"/>
    <col min="14087" max="14087" width="5.75" style="7" customWidth="1"/>
    <col min="14088" max="14088" width="4.375" style="7" customWidth="1"/>
    <col min="14089" max="14090" width="5" style="7" customWidth="1"/>
    <col min="14091" max="14091" width="5.125" style="7" customWidth="1"/>
    <col min="14092" max="14092" width="4.375" style="7" customWidth="1"/>
    <col min="14093" max="14093" width="6.125" style="7" customWidth="1"/>
    <col min="14094" max="14094" width="6.25" style="7" customWidth="1"/>
    <col min="14095" max="14095" width="4.875" style="7" customWidth="1"/>
    <col min="14096" max="14096" width="4" style="7" customWidth="1"/>
    <col min="14097" max="14098" width="7.125" style="7" customWidth="1"/>
    <col min="14099" max="14099" width="7" style="7" customWidth="1"/>
    <col min="14100" max="14100" width="5.25" style="7" customWidth="1"/>
    <col min="14101" max="14101" width="5.875" style="7" customWidth="1"/>
    <col min="14102" max="14102" width="5.5" style="7" customWidth="1"/>
    <col min="14103" max="14103" width="6.375" style="7" customWidth="1"/>
    <col min="14104" max="14336" width="9" style="7"/>
    <col min="14337" max="14337" width="13" style="7" customWidth="1"/>
    <col min="14338" max="14338" width="8" style="7" customWidth="1"/>
    <col min="14339" max="14339" width="3.875" style="7" customWidth="1"/>
    <col min="14340" max="14340" width="4.375" style="7" customWidth="1"/>
    <col min="14341" max="14342" width="5.375" style="7" customWidth="1"/>
    <col min="14343" max="14343" width="5.75" style="7" customWidth="1"/>
    <col min="14344" max="14344" width="4.375" style="7" customWidth="1"/>
    <col min="14345" max="14346" width="5" style="7" customWidth="1"/>
    <col min="14347" max="14347" width="5.125" style="7" customWidth="1"/>
    <col min="14348" max="14348" width="4.375" style="7" customWidth="1"/>
    <col min="14349" max="14349" width="6.125" style="7" customWidth="1"/>
    <col min="14350" max="14350" width="6.25" style="7" customWidth="1"/>
    <col min="14351" max="14351" width="4.875" style="7" customWidth="1"/>
    <col min="14352" max="14352" width="4" style="7" customWidth="1"/>
    <col min="14353" max="14354" width="7.125" style="7" customWidth="1"/>
    <col min="14355" max="14355" width="7" style="7" customWidth="1"/>
    <col min="14356" max="14356" width="5.25" style="7" customWidth="1"/>
    <col min="14357" max="14357" width="5.875" style="7" customWidth="1"/>
    <col min="14358" max="14358" width="5.5" style="7" customWidth="1"/>
    <col min="14359" max="14359" width="6.375" style="7" customWidth="1"/>
    <col min="14360" max="14592" width="9" style="7"/>
    <col min="14593" max="14593" width="13" style="7" customWidth="1"/>
    <col min="14594" max="14594" width="8" style="7" customWidth="1"/>
    <col min="14595" max="14595" width="3.875" style="7" customWidth="1"/>
    <col min="14596" max="14596" width="4.375" style="7" customWidth="1"/>
    <col min="14597" max="14598" width="5.375" style="7" customWidth="1"/>
    <col min="14599" max="14599" width="5.75" style="7" customWidth="1"/>
    <col min="14600" max="14600" width="4.375" style="7" customWidth="1"/>
    <col min="14601" max="14602" width="5" style="7" customWidth="1"/>
    <col min="14603" max="14603" width="5.125" style="7" customWidth="1"/>
    <col min="14604" max="14604" width="4.375" style="7" customWidth="1"/>
    <col min="14605" max="14605" width="6.125" style="7" customWidth="1"/>
    <col min="14606" max="14606" width="6.25" style="7" customWidth="1"/>
    <col min="14607" max="14607" width="4.875" style="7" customWidth="1"/>
    <col min="14608" max="14608" width="4" style="7" customWidth="1"/>
    <col min="14609" max="14610" width="7.125" style="7" customWidth="1"/>
    <col min="14611" max="14611" width="7" style="7" customWidth="1"/>
    <col min="14612" max="14612" width="5.25" style="7" customWidth="1"/>
    <col min="14613" max="14613" width="5.875" style="7" customWidth="1"/>
    <col min="14614" max="14614" width="5.5" style="7" customWidth="1"/>
    <col min="14615" max="14615" width="6.375" style="7" customWidth="1"/>
    <col min="14616" max="14848" width="9" style="7"/>
    <col min="14849" max="14849" width="13" style="7" customWidth="1"/>
    <col min="14850" max="14850" width="8" style="7" customWidth="1"/>
    <col min="14851" max="14851" width="3.875" style="7" customWidth="1"/>
    <col min="14852" max="14852" width="4.375" style="7" customWidth="1"/>
    <col min="14853" max="14854" width="5.375" style="7" customWidth="1"/>
    <col min="14855" max="14855" width="5.75" style="7" customWidth="1"/>
    <col min="14856" max="14856" width="4.375" style="7" customWidth="1"/>
    <col min="14857" max="14858" width="5" style="7" customWidth="1"/>
    <col min="14859" max="14859" width="5.125" style="7" customWidth="1"/>
    <col min="14860" max="14860" width="4.375" style="7" customWidth="1"/>
    <col min="14861" max="14861" width="6.125" style="7" customWidth="1"/>
    <col min="14862" max="14862" width="6.25" style="7" customWidth="1"/>
    <col min="14863" max="14863" width="4.875" style="7" customWidth="1"/>
    <col min="14864" max="14864" width="4" style="7" customWidth="1"/>
    <col min="14865" max="14866" width="7.125" style="7" customWidth="1"/>
    <col min="14867" max="14867" width="7" style="7" customWidth="1"/>
    <col min="14868" max="14868" width="5.25" style="7" customWidth="1"/>
    <col min="14869" max="14869" width="5.875" style="7" customWidth="1"/>
    <col min="14870" max="14870" width="5.5" style="7" customWidth="1"/>
    <col min="14871" max="14871" width="6.375" style="7" customWidth="1"/>
    <col min="14872" max="15104" width="9" style="7"/>
    <col min="15105" max="15105" width="13" style="7" customWidth="1"/>
    <col min="15106" max="15106" width="8" style="7" customWidth="1"/>
    <col min="15107" max="15107" width="3.875" style="7" customWidth="1"/>
    <col min="15108" max="15108" width="4.375" style="7" customWidth="1"/>
    <col min="15109" max="15110" width="5.375" style="7" customWidth="1"/>
    <col min="15111" max="15111" width="5.75" style="7" customWidth="1"/>
    <col min="15112" max="15112" width="4.375" style="7" customWidth="1"/>
    <col min="15113" max="15114" width="5" style="7" customWidth="1"/>
    <col min="15115" max="15115" width="5.125" style="7" customWidth="1"/>
    <col min="15116" max="15116" width="4.375" style="7" customWidth="1"/>
    <col min="15117" max="15117" width="6.125" style="7" customWidth="1"/>
    <col min="15118" max="15118" width="6.25" style="7" customWidth="1"/>
    <col min="15119" max="15119" width="4.875" style="7" customWidth="1"/>
    <col min="15120" max="15120" width="4" style="7" customWidth="1"/>
    <col min="15121" max="15122" width="7.125" style="7" customWidth="1"/>
    <col min="15123" max="15123" width="7" style="7" customWidth="1"/>
    <col min="15124" max="15124" width="5.25" style="7" customWidth="1"/>
    <col min="15125" max="15125" width="5.875" style="7" customWidth="1"/>
    <col min="15126" max="15126" width="5.5" style="7" customWidth="1"/>
    <col min="15127" max="15127" width="6.375" style="7" customWidth="1"/>
    <col min="15128" max="15360" width="9" style="7"/>
    <col min="15361" max="15361" width="13" style="7" customWidth="1"/>
    <col min="15362" max="15362" width="8" style="7" customWidth="1"/>
    <col min="15363" max="15363" width="3.875" style="7" customWidth="1"/>
    <col min="15364" max="15364" width="4.375" style="7" customWidth="1"/>
    <col min="15365" max="15366" width="5.375" style="7" customWidth="1"/>
    <col min="15367" max="15367" width="5.75" style="7" customWidth="1"/>
    <col min="15368" max="15368" width="4.375" style="7" customWidth="1"/>
    <col min="15369" max="15370" width="5" style="7" customWidth="1"/>
    <col min="15371" max="15371" width="5.125" style="7" customWidth="1"/>
    <col min="15372" max="15372" width="4.375" style="7" customWidth="1"/>
    <col min="15373" max="15373" width="6.125" style="7" customWidth="1"/>
    <col min="15374" max="15374" width="6.25" style="7" customWidth="1"/>
    <col min="15375" max="15375" width="4.875" style="7" customWidth="1"/>
    <col min="15376" max="15376" width="4" style="7" customWidth="1"/>
    <col min="15377" max="15378" width="7.125" style="7" customWidth="1"/>
    <col min="15379" max="15379" width="7" style="7" customWidth="1"/>
    <col min="15380" max="15380" width="5.25" style="7" customWidth="1"/>
    <col min="15381" max="15381" width="5.875" style="7" customWidth="1"/>
    <col min="15382" max="15382" width="5.5" style="7" customWidth="1"/>
    <col min="15383" max="15383" width="6.375" style="7" customWidth="1"/>
    <col min="15384" max="15616" width="9" style="7"/>
    <col min="15617" max="15617" width="13" style="7" customWidth="1"/>
    <col min="15618" max="15618" width="8" style="7" customWidth="1"/>
    <col min="15619" max="15619" width="3.875" style="7" customWidth="1"/>
    <col min="15620" max="15620" width="4.375" style="7" customWidth="1"/>
    <col min="15621" max="15622" width="5.375" style="7" customWidth="1"/>
    <col min="15623" max="15623" width="5.75" style="7" customWidth="1"/>
    <col min="15624" max="15624" width="4.375" style="7" customWidth="1"/>
    <col min="15625" max="15626" width="5" style="7" customWidth="1"/>
    <col min="15627" max="15627" width="5.125" style="7" customWidth="1"/>
    <col min="15628" max="15628" width="4.375" style="7" customWidth="1"/>
    <col min="15629" max="15629" width="6.125" style="7" customWidth="1"/>
    <col min="15630" max="15630" width="6.25" style="7" customWidth="1"/>
    <col min="15631" max="15631" width="4.875" style="7" customWidth="1"/>
    <col min="15632" max="15632" width="4" style="7" customWidth="1"/>
    <col min="15633" max="15634" width="7.125" style="7" customWidth="1"/>
    <col min="15635" max="15635" width="7" style="7" customWidth="1"/>
    <col min="15636" max="15636" width="5.25" style="7" customWidth="1"/>
    <col min="15637" max="15637" width="5.875" style="7" customWidth="1"/>
    <col min="15638" max="15638" width="5.5" style="7" customWidth="1"/>
    <col min="15639" max="15639" width="6.375" style="7" customWidth="1"/>
    <col min="15640" max="15872" width="9" style="7"/>
    <col min="15873" max="15873" width="13" style="7" customWidth="1"/>
    <col min="15874" max="15874" width="8" style="7" customWidth="1"/>
    <col min="15875" max="15875" width="3.875" style="7" customWidth="1"/>
    <col min="15876" max="15876" width="4.375" style="7" customWidth="1"/>
    <col min="15877" max="15878" width="5.375" style="7" customWidth="1"/>
    <col min="15879" max="15879" width="5.75" style="7" customWidth="1"/>
    <col min="15880" max="15880" width="4.375" style="7" customWidth="1"/>
    <col min="15881" max="15882" width="5" style="7" customWidth="1"/>
    <col min="15883" max="15883" width="5.125" style="7" customWidth="1"/>
    <col min="15884" max="15884" width="4.375" style="7" customWidth="1"/>
    <col min="15885" max="15885" width="6.125" style="7" customWidth="1"/>
    <col min="15886" max="15886" width="6.25" style="7" customWidth="1"/>
    <col min="15887" max="15887" width="4.875" style="7" customWidth="1"/>
    <col min="15888" max="15888" width="4" style="7" customWidth="1"/>
    <col min="15889" max="15890" width="7.125" style="7" customWidth="1"/>
    <col min="15891" max="15891" width="7" style="7" customWidth="1"/>
    <col min="15892" max="15892" width="5.25" style="7" customWidth="1"/>
    <col min="15893" max="15893" width="5.875" style="7" customWidth="1"/>
    <col min="15894" max="15894" width="5.5" style="7" customWidth="1"/>
    <col min="15895" max="15895" width="6.375" style="7" customWidth="1"/>
    <col min="15896" max="16128" width="9" style="7"/>
    <col min="16129" max="16129" width="13" style="7" customWidth="1"/>
    <col min="16130" max="16130" width="8" style="7" customWidth="1"/>
    <col min="16131" max="16131" width="3.875" style="7" customWidth="1"/>
    <col min="16132" max="16132" width="4.375" style="7" customWidth="1"/>
    <col min="16133" max="16134" width="5.375" style="7" customWidth="1"/>
    <col min="16135" max="16135" width="5.75" style="7" customWidth="1"/>
    <col min="16136" max="16136" width="4.375" style="7" customWidth="1"/>
    <col min="16137" max="16138" width="5" style="7" customWidth="1"/>
    <col min="16139" max="16139" width="5.125" style="7" customWidth="1"/>
    <col min="16140" max="16140" width="4.375" style="7" customWidth="1"/>
    <col min="16141" max="16141" width="6.125" style="7" customWidth="1"/>
    <col min="16142" max="16142" width="6.25" style="7" customWidth="1"/>
    <col min="16143" max="16143" width="4.875" style="7" customWidth="1"/>
    <col min="16144" max="16144" width="4" style="7" customWidth="1"/>
    <col min="16145" max="16146" width="7.125" style="7" customWidth="1"/>
    <col min="16147" max="16147" width="7" style="7" customWidth="1"/>
    <col min="16148" max="16148" width="5.25" style="7" customWidth="1"/>
    <col min="16149" max="16149" width="5.875" style="7" customWidth="1"/>
    <col min="16150" max="16150" width="5.5" style="7" customWidth="1"/>
    <col min="16151" max="16151" width="6.375" style="7" customWidth="1"/>
    <col min="16152" max="16384" width="9" style="7"/>
  </cols>
  <sheetData>
    <row r="1" spans="1:256" ht="15.75">
      <c r="A1" s="206" t="s">
        <v>45</v>
      </c>
      <c r="B1" s="206"/>
      <c r="C1" s="3"/>
      <c r="D1" s="4"/>
      <c r="E1" s="4"/>
      <c r="F1" s="4"/>
      <c r="G1" s="4"/>
      <c r="H1" s="4"/>
      <c r="I1" s="5"/>
      <c r="J1" s="5"/>
      <c r="K1" s="5"/>
      <c r="L1" s="5"/>
      <c r="M1" s="4"/>
      <c r="N1" s="42"/>
      <c r="O1" s="42"/>
      <c r="P1" s="245"/>
      <c r="Q1" s="245"/>
      <c r="R1" s="245"/>
      <c r="S1" s="245"/>
      <c r="T1" s="245"/>
      <c r="U1" s="245"/>
      <c r="V1" s="245"/>
      <c r="W1" s="245"/>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c r="BH1" s="4"/>
      <c r="BI1" s="4"/>
      <c r="BJ1" s="4"/>
      <c r="BK1" s="4"/>
      <c r="BL1" s="4"/>
      <c r="BM1" s="4"/>
      <c r="BN1" s="4"/>
      <c r="BO1" s="4"/>
      <c r="BP1" s="4"/>
      <c r="BQ1" s="4"/>
      <c r="BR1" s="4"/>
      <c r="BS1" s="4"/>
      <c r="BT1" s="4"/>
      <c r="BU1" s="4"/>
      <c r="BV1" s="4"/>
      <c r="BW1" s="4"/>
      <c r="BX1" s="4"/>
      <c r="BY1" s="4"/>
      <c r="BZ1" s="4"/>
      <c r="CA1" s="4"/>
      <c r="CB1" s="4"/>
      <c r="CC1" s="4"/>
      <c r="CD1" s="4"/>
      <c r="CE1" s="4"/>
      <c r="CF1" s="4"/>
      <c r="CG1" s="4"/>
      <c r="CH1" s="4"/>
      <c r="CI1" s="4"/>
      <c r="CJ1" s="4"/>
      <c r="CK1" s="4"/>
      <c r="CL1" s="4"/>
      <c r="CM1" s="4"/>
      <c r="CN1" s="4"/>
      <c r="CO1" s="4"/>
      <c r="CP1" s="4"/>
      <c r="CQ1" s="4"/>
      <c r="CR1" s="4"/>
      <c r="CS1" s="4"/>
      <c r="CT1" s="4"/>
      <c r="CU1" s="4"/>
      <c r="CV1" s="4"/>
      <c r="CW1" s="4"/>
      <c r="CX1" s="4"/>
      <c r="CY1" s="4"/>
      <c r="CZ1" s="4"/>
      <c r="DA1" s="4"/>
      <c r="DB1" s="4"/>
      <c r="DC1" s="4"/>
      <c r="DD1" s="4"/>
      <c r="DE1" s="4"/>
      <c r="DF1" s="4"/>
      <c r="DG1" s="4"/>
      <c r="DH1" s="4"/>
      <c r="DI1" s="4"/>
      <c r="DJ1" s="4"/>
      <c r="DK1" s="4"/>
      <c r="DL1" s="4"/>
      <c r="DM1" s="4"/>
      <c r="DN1" s="4"/>
      <c r="DO1" s="4"/>
      <c r="DP1" s="4"/>
      <c r="DQ1" s="4"/>
      <c r="DR1" s="4"/>
      <c r="DS1" s="4"/>
      <c r="DT1" s="4"/>
      <c r="DU1" s="4"/>
      <c r="DV1" s="4"/>
      <c r="DW1" s="4"/>
      <c r="DX1" s="4"/>
      <c r="DY1" s="4"/>
      <c r="DZ1" s="4"/>
      <c r="EA1" s="4"/>
      <c r="EB1" s="4"/>
      <c r="EC1" s="4"/>
      <c r="ED1" s="4"/>
      <c r="EE1" s="4"/>
      <c r="EF1" s="4"/>
      <c r="EG1" s="4"/>
      <c r="EH1" s="4"/>
      <c r="EI1" s="4"/>
      <c r="EJ1" s="4"/>
      <c r="EK1" s="4"/>
      <c r="EL1" s="4"/>
      <c r="EM1" s="4"/>
      <c r="EN1" s="4"/>
      <c r="EO1" s="4"/>
      <c r="EP1" s="4"/>
      <c r="EQ1" s="4"/>
      <c r="ER1" s="4"/>
      <c r="ES1" s="4"/>
      <c r="ET1" s="4"/>
      <c r="EU1" s="4"/>
      <c r="EV1" s="4"/>
      <c r="EW1" s="4"/>
      <c r="EX1" s="4"/>
      <c r="EY1" s="4"/>
      <c r="EZ1" s="4"/>
      <c r="FA1" s="4"/>
      <c r="FB1" s="4"/>
      <c r="FC1" s="4"/>
      <c r="FD1" s="4"/>
      <c r="FE1" s="4"/>
      <c r="FF1" s="4"/>
      <c r="FG1" s="4"/>
      <c r="FH1" s="4"/>
      <c r="FI1" s="4"/>
      <c r="FJ1" s="4"/>
      <c r="FK1" s="4"/>
      <c r="FL1" s="4"/>
      <c r="FM1" s="4"/>
      <c r="FN1" s="4"/>
      <c r="FO1" s="4"/>
      <c r="FP1" s="4"/>
      <c r="FQ1" s="4"/>
      <c r="FR1" s="4"/>
      <c r="FS1" s="4"/>
      <c r="FT1" s="4"/>
      <c r="FU1" s="4"/>
      <c r="FV1" s="4"/>
      <c r="FW1" s="4"/>
      <c r="FX1" s="4"/>
      <c r="FY1" s="4"/>
      <c r="FZ1" s="4"/>
      <c r="GA1" s="4"/>
      <c r="GB1" s="4"/>
      <c r="GC1" s="4"/>
      <c r="GD1" s="4"/>
      <c r="GE1" s="4"/>
      <c r="GF1" s="4"/>
      <c r="GG1" s="4"/>
      <c r="GH1" s="4"/>
      <c r="GI1" s="4"/>
      <c r="GJ1" s="4"/>
      <c r="GK1" s="4"/>
      <c r="GL1" s="4"/>
      <c r="GM1" s="4"/>
      <c r="GN1" s="4"/>
      <c r="GO1" s="4"/>
      <c r="GP1" s="4"/>
      <c r="GQ1" s="4"/>
      <c r="GR1" s="4"/>
      <c r="GS1" s="4"/>
      <c r="GT1" s="4"/>
      <c r="GU1" s="4"/>
      <c r="GV1" s="4"/>
      <c r="GW1" s="4"/>
      <c r="GX1" s="4"/>
      <c r="GY1" s="4"/>
      <c r="GZ1" s="4"/>
      <c r="HA1" s="4"/>
      <c r="HB1" s="4"/>
      <c r="HC1" s="4"/>
      <c r="HD1" s="4"/>
      <c r="HE1" s="4"/>
      <c r="HF1" s="4"/>
      <c r="HG1" s="4"/>
      <c r="HH1" s="4"/>
      <c r="HI1" s="4"/>
      <c r="HJ1" s="4"/>
      <c r="HK1" s="4"/>
      <c r="HL1" s="4"/>
      <c r="HM1" s="4"/>
      <c r="HN1" s="4"/>
      <c r="HO1" s="4"/>
      <c r="HP1" s="4"/>
      <c r="HQ1" s="4"/>
      <c r="HR1" s="4"/>
      <c r="HS1" s="4"/>
      <c r="HT1" s="4"/>
      <c r="HU1" s="4"/>
      <c r="HV1" s="4"/>
      <c r="HW1" s="4"/>
      <c r="HX1" s="4"/>
      <c r="HY1" s="4"/>
      <c r="HZ1" s="4"/>
      <c r="IA1" s="4"/>
      <c r="IB1" s="4"/>
      <c r="IC1" s="4"/>
      <c r="ID1" s="4"/>
      <c r="IE1" s="4"/>
      <c r="IF1" s="4"/>
      <c r="IG1" s="4"/>
      <c r="IH1" s="4"/>
      <c r="II1" s="4"/>
      <c r="IJ1" s="4"/>
      <c r="IK1" s="4"/>
      <c r="IL1" s="4"/>
      <c r="IM1" s="4"/>
      <c r="IN1" s="4"/>
      <c r="IO1" s="4"/>
      <c r="IP1" s="4"/>
      <c r="IQ1" s="4"/>
      <c r="IR1" s="4"/>
      <c r="IS1" s="4"/>
      <c r="IT1" s="4"/>
      <c r="IU1" s="4"/>
      <c r="IV1" s="4"/>
    </row>
    <row r="2" spans="1:256" ht="15.75">
      <c r="A2" s="208" t="s">
        <v>46</v>
      </c>
      <c r="B2" s="206"/>
      <c r="C2" s="3"/>
      <c r="D2" s="4"/>
      <c r="E2" s="4"/>
      <c r="F2" s="8"/>
      <c r="G2" s="8"/>
      <c r="H2" s="8"/>
      <c r="I2" s="9"/>
      <c r="J2" s="9"/>
      <c r="K2" s="9"/>
      <c r="L2" s="9"/>
      <c r="M2" s="8"/>
      <c r="N2" s="43"/>
      <c r="O2" s="43"/>
      <c r="P2" s="246"/>
      <c r="Q2" s="245"/>
      <c r="R2" s="245"/>
      <c r="S2" s="245"/>
      <c r="T2" s="245"/>
      <c r="U2" s="245"/>
      <c r="V2" s="245"/>
      <c r="W2" s="245"/>
      <c r="X2" s="8"/>
      <c r="Y2" s="8"/>
      <c r="Z2" s="8"/>
      <c r="AA2" s="8"/>
      <c r="AB2" s="8"/>
      <c r="AC2" s="8"/>
      <c r="AD2" s="8"/>
      <c r="AE2" s="8"/>
      <c r="AF2" s="8"/>
      <c r="AG2" s="8"/>
      <c r="AH2" s="8"/>
      <c r="AI2" s="8"/>
      <c r="AJ2" s="8"/>
      <c r="AK2" s="8"/>
      <c r="AL2" s="8"/>
      <c r="AM2" s="8"/>
      <c r="AN2" s="8"/>
      <c r="AO2" s="8"/>
      <c r="AP2" s="8"/>
      <c r="AQ2" s="8"/>
      <c r="AR2" s="8"/>
      <c r="AS2" s="8"/>
      <c r="AT2" s="8"/>
      <c r="AU2" s="8"/>
      <c r="AV2" s="8"/>
      <c r="AW2" s="8"/>
      <c r="AX2" s="8"/>
      <c r="AY2" s="8"/>
      <c r="AZ2" s="8"/>
      <c r="BA2" s="8"/>
      <c r="BB2" s="8"/>
      <c r="BC2" s="8"/>
      <c r="BD2" s="8"/>
      <c r="BE2" s="8"/>
      <c r="BF2" s="8"/>
      <c r="BG2" s="8"/>
      <c r="BH2" s="8"/>
      <c r="BI2" s="8"/>
      <c r="BJ2" s="8"/>
      <c r="BK2" s="8"/>
      <c r="BL2" s="8"/>
      <c r="BM2" s="8"/>
      <c r="BN2" s="8"/>
      <c r="BO2" s="8"/>
      <c r="BP2" s="8"/>
      <c r="BQ2" s="8"/>
      <c r="BR2" s="8"/>
      <c r="BS2" s="8"/>
      <c r="BT2" s="8"/>
      <c r="BU2" s="8"/>
      <c r="BV2" s="8"/>
      <c r="BW2" s="8"/>
      <c r="BX2" s="8"/>
      <c r="BY2" s="8"/>
      <c r="BZ2" s="8"/>
      <c r="CA2" s="8"/>
      <c r="CB2" s="8"/>
      <c r="CC2" s="8"/>
      <c r="CD2" s="8"/>
      <c r="CE2" s="8"/>
      <c r="CF2" s="8"/>
      <c r="CG2" s="8"/>
      <c r="CH2" s="8"/>
      <c r="CI2" s="8"/>
      <c r="CJ2" s="8"/>
      <c r="CK2" s="8"/>
      <c r="CL2" s="8"/>
      <c r="CM2" s="8"/>
      <c r="CN2" s="8"/>
      <c r="CO2" s="8"/>
      <c r="CP2" s="8"/>
      <c r="CQ2" s="8"/>
      <c r="CR2" s="8"/>
      <c r="CS2" s="8"/>
      <c r="CT2" s="8"/>
      <c r="CU2" s="8"/>
      <c r="CV2" s="8"/>
      <c r="CW2" s="8"/>
      <c r="CX2" s="8"/>
      <c r="CY2" s="8"/>
      <c r="CZ2" s="8"/>
      <c r="DA2" s="8"/>
      <c r="DB2" s="8"/>
      <c r="DC2" s="8"/>
      <c r="DD2" s="8"/>
      <c r="DE2" s="8"/>
      <c r="DF2" s="8"/>
      <c r="DG2" s="8"/>
      <c r="DH2" s="8"/>
      <c r="DI2" s="8"/>
      <c r="DJ2" s="8"/>
      <c r="DK2" s="8"/>
      <c r="DL2" s="8"/>
      <c r="DM2" s="8"/>
      <c r="DN2" s="8"/>
      <c r="DO2" s="8"/>
      <c r="DP2" s="8"/>
      <c r="DQ2" s="8"/>
      <c r="DR2" s="8"/>
      <c r="DS2" s="8"/>
      <c r="DT2" s="8"/>
      <c r="DU2" s="8"/>
      <c r="DV2" s="8"/>
      <c r="DW2" s="8"/>
      <c r="DX2" s="8"/>
      <c r="DY2" s="8"/>
      <c r="DZ2" s="8"/>
      <c r="EA2" s="8"/>
      <c r="EB2" s="8"/>
      <c r="EC2" s="8"/>
      <c r="ED2" s="8"/>
      <c r="EE2" s="8"/>
      <c r="EF2" s="8"/>
      <c r="EG2" s="8"/>
      <c r="EH2" s="8"/>
      <c r="EI2" s="8"/>
      <c r="EJ2" s="8"/>
      <c r="EK2" s="8"/>
      <c r="EL2" s="8"/>
      <c r="EM2" s="8"/>
      <c r="EN2" s="8"/>
      <c r="EO2" s="8"/>
      <c r="EP2" s="8"/>
      <c r="EQ2" s="8"/>
      <c r="ER2" s="8"/>
      <c r="ES2" s="8"/>
      <c r="ET2" s="8"/>
      <c r="EU2" s="8"/>
      <c r="EV2" s="8"/>
      <c r="EW2" s="8"/>
      <c r="EX2" s="8"/>
      <c r="EY2" s="8"/>
      <c r="EZ2" s="8"/>
      <c r="FA2" s="8"/>
      <c r="FB2" s="8"/>
      <c r="FC2" s="8"/>
      <c r="FD2" s="8"/>
      <c r="FE2" s="8"/>
      <c r="FF2" s="8"/>
      <c r="FG2" s="8"/>
      <c r="FH2" s="8"/>
      <c r="FI2" s="8"/>
      <c r="FJ2" s="8"/>
      <c r="FK2" s="8"/>
      <c r="FL2" s="8"/>
      <c r="FM2" s="8"/>
      <c r="FN2" s="8"/>
      <c r="FO2" s="8"/>
      <c r="FP2" s="8"/>
      <c r="FQ2" s="8"/>
      <c r="FR2" s="8"/>
      <c r="FS2" s="8"/>
      <c r="FT2" s="8"/>
      <c r="FU2" s="8"/>
      <c r="FV2" s="8"/>
      <c r="FW2" s="8"/>
      <c r="FX2" s="8"/>
      <c r="FY2" s="8"/>
      <c r="FZ2" s="8"/>
      <c r="GA2" s="8"/>
      <c r="GB2" s="8"/>
      <c r="GC2" s="8"/>
      <c r="GD2" s="8"/>
      <c r="GE2" s="8"/>
      <c r="GF2" s="8"/>
      <c r="GG2" s="8"/>
      <c r="GH2" s="8"/>
      <c r="GI2" s="8"/>
      <c r="GJ2" s="8"/>
      <c r="GK2" s="8"/>
      <c r="GL2" s="8"/>
      <c r="GM2" s="8"/>
      <c r="GN2" s="8"/>
      <c r="GO2" s="8"/>
      <c r="GP2" s="8"/>
      <c r="GQ2" s="8"/>
      <c r="GR2" s="8"/>
      <c r="GS2" s="8"/>
      <c r="GT2" s="8"/>
      <c r="GU2" s="8"/>
      <c r="GV2" s="8"/>
      <c r="GW2" s="8"/>
      <c r="GX2" s="8"/>
      <c r="GY2" s="8"/>
      <c r="GZ2" s="8"/>
      <c r="HA2" s="8"/>
      <c r="HB2" s="8"/>
      <c r="HC2" s="8"/>
      <c r="HD2" s="8"/>
      <c r="HE2" s="8"/>
      <c r="HF2" s="8"/>
      <c r="HG2" s="8"/>
      <c r="HH2" s="8"/>
      <c r="HI2" s="8"/>
      <c r="HJ2" s="8"/>
      <c r="HK2" s="8"/>
      <c r="HL2" s="8"/>
      <c r="HM2" s="8"/>
      <c r="HN2" s="8"/>
      <c r="HO2" s="8"/>
      <c r="HP2" s="8"/>
      <c r="HQ2" s="8"/>
      <c r="HR2" s="8"/>
      <c r="HS2" s="8"/>
      <c r="HT2" s="8"/>
      <c r="HU2" s="8"/>
      <c r="HV2" s="8"/>
      <c r="HW2" s="8"/>
      <c r="HX2" s="8"/>
      <c r="HY2" s="8"/>
      <c r="HZ2" s="8"/>
      <c r="IA2" s="8"/>
      <c r="IB2" s="8"/>
      <c r="IC2" s="8"/>
      <c r="ID2" s="8"/>
      <c r="IE2" s="8"/>
      <c r="IF2" s="8"/>
      <c r="IG2" s="8"/>
      <c r="IH2" s="8"/>
      <c r="II2" s="8"/>
      <c r="IJ2" s="8"/>
      <c r="IK2" s="8"/>
      <c r="IL2" s="8"/>
      <c r="IM2" s="8"/>
      <c r="IN2" s="8"/>
      <c r="IO2" s="8"/>
      <c r="IP2" s="8"/>
      <c r="IQ2" s="8"/>
      <c r="IR2" s="8"/>
      <c r="IS2" s="8"/>
      <c r="IT2" s="8"/>
      <c r="IU2" s="8"/>
      <c r="IV2" s="8"/>
    </row>
    <row r="3" spans="1:256">
      <c r="A3" s="11"/>
      <c r="W3" s="13" t="s">
        <v>81</v>
      </c>
    </row>
    <row r="4" spans="1:256">
      <c r="A4" s="205" t="s">
        <v>82</v>
      </c>
      <c r="B4" s="205"/>
      <c r="C4" s="205"/>
      <c r="D4" s="205"/>
      <c r="E4" s="205"/>
      <c r="F4" s="205"/>
      <c r="G4" s="205"/>
      <c r="H4" s="205"/>
      <c r="I4" s="205"/>
      <c r="J4" s="205"/>
      <c r="K4" s="205"/>
      <c r="L4" s="205"/>
      <c r="M4" s="205"/>
      <c r="N4" s="205"/>
      <c r="O4" s="205"/>
      <c r="P4" s="205"/>
      <c r="Q4" s="205"/>
      <c r="R4" s="209"/>
      <c r="S4" s="209"/>
      <c r="T4" s="209"/>
      <c r="U4" s="209"/>
      <c r="V4" s="209"/>
      <c r="W4" s="209"/>
    </row>
    <row r="5" spans="1:256">
      <c r="A5" s="205"/>
      <c r="B5" s="205"/>
      <c r="C5" s="205"/>
      <c r="D5" s="205"/>
      <c r="E5" s="205"/>
      <c r="F5" s="205"/>
      <c r="G5" s="205"/>
      <c r="H5" s="205"/>
      <c r="I5" s="205"/>
      <c r="J5" s="205"/>
      <c r="K5" s="205"/>
      <c r="L5" s="205"/>
      <c r="M5" s="205"/>
      <c r="N5" s="205"/>
      <c r="O5" s="205"/>
      <c r="P5" s="205"/>
      <c r="Q5" s="205"/>
      <c r="R5" s="209"/>
      <c r="S5" s="209"/>
      <c r="T5" s="209"/>
      <c r="U5" s="209"/>
      <c r="V5" s="209"/>
      <c r="W5" s="209"/>
    </row>
    <row r="6" spans="1:256">
      <c r="A6" s="205"/>
      <c r="B6" s="205"/>
      <c r="C6" s="205"/>
      <c r="D6" s="205"/>
      <c r="E6" s="205"/>
      <c r="F6" s="205"/>
      <c r="G6" s="205"/>
      <c r="H6" s="205"/>
      <c r="I6" s="205"/>
      <c r="J6" s="205"/>
      <c r="K6" s="205"/>
      <c r="L6" s="205"/>
      <c r="M6" s="205"/>
      <c r="N6" s="205"/>
      <c r="O6" s="205"/>
      <c r="P6" s="205"/>
      <c r="Q6" s="205"/>
      <c r="R6" s="209"/>
      <c r="S6" s="209"/>
      <c r="T6" s="209"/>
      <c r="U6" s="209"/>
      <c r="V6" s="209"/>
      <c r="W6" s="209"/>
    </row>
    <row r="7" spans="1:256">
      <c r="A7" s="204" t="s">
        <v>470</v>
      </c>
      <c r="B7" s="205"/>
      <c r="C7" s="205"/>
      <c r="D7" s="205"/>
      <c r="E7" s="205"/>
      <c r="F7" s="205"/>
      <c r="G7" s="205"/>
      <c r="H7" s="205"/>
      <c r="I7" s="205"/>
      <c r="J7" s="205"/>
      <c r="K7" s="205"/>
      <c r="L7" s="205"/>
      <c r="M7" s="205"/>
      <c r="N7" s="205"/>
      <c r="O7" s="205"/>
      <c r="P7" s="205"/>
      <c r="Q7" s="205"/>
      <c r="R7" s="205"/>
      <c r="S7" s="205"/>
      <c r="T7" s="205"/>
      <c r="U7" s="205"/>
      <c r="V7" s="205"/>
      <c r="W7" s="205"/>
    </row>
    <row r="8" spans="1:256" ht="13.5">
      <c r="A8" s="14"/>
      <c r="B8" s="14"/>
      <c r="C8" s="14"/>
      <c r="D8" s="14"/>
      <c r="E8" s="14"/>
      <c r="F8" s="14"/>
      <c r="G8" s="14"/>
      <c r="H8" s="14"/>
      <c r="I8" s="14"/>
      <c r="J8" s="14"/>
      <c r="K8" s="14"/>
      <c r="L8" s="14"/>
      <c r="M8" s="14"/>
      <c r="N8" s="14"/>
      <c r="O8" s="14"/>
      <c r="P8" s="14"/>
      <c r="Q8" s="14"/>
      <c r="T8" s="202" t="s">
        <v>49</v>
      </c>
      <c r="U8" s="202"/>
      <c r="V8" s="202"/>
      <c r="W8" s="202"/>
    </row>
    <row r="9" spans="1:256" ht="33" customHeight="1">
      <c r="A9" s="235" t="s">
        <v>50</v>
      </c>
      <c r="B9" s="236"/>
      <c r="C9" s="237"/>
      <c r="D9" s="200" t="s">
        <v>51</v>
      </c>
      <c r="E9" s="200"/>
      <c r="F9" s="200"/>
      <c r="G9" s="200"/>
      <c r="H9" s="200" t="s">
        <v>52</v>
      </c>
      <c r="I9" s="200"/>
      <c r="J9" s="200"/>
      <c r="K9" s="200"/>
      <c r="L9" s="200" t="s">
        <v>53</v>
      </c>
      <c r="M9" s="200"/>
      <c r="N9" s="200"/>
      <c r="O9" s="200"/>
      <c r="P9" s="200" t="s">
        <v>54</v>
      </c>
      <c r="Q9" s="200"/>
      <c r="R9" s="200"/>
      <c r="S9" s="200"/>
      <c r="T9" s="200" t="s">
        <v>55</v>
      </c>
      <c r="U9" s="200"/>
      <c r="V9" s="200"/>
      <c r="W9" s="200"/>
    </row>
    <row r="10" spans="1:256" ht="45">
      <c r="A10" s="238"/>
      <c r="B10" s="239"/>
      <c r="C10" s="240"/>
      <c r="D10" s="44" t="s">
        <v>56</v>
      </c>
      <c r="E10" s="44" t="s">
        <v>57</v>
      </c>
      <c r="F10" s="44" t="s">
        <v>58</v>
      </c>
      <c r="G10" s="44" t="s">
        <v>59</v>
      </c>
      <c r="H10" s="44" t="s">
        <v>56</v>
      </c>
      <c r="I10" s="44" t="s">
        <v>57</v>
      </c>
      <c r="J10" s="44" t="s">
        <v>58</v>
      </c>
      <c r="K10" s="44" t="s">
        <v>59</v>
      </c>
      <c r="L10" s="44" t="s">
        <v>56</v>
      </c>
      <c r="M10" s="44" t="s">
        <v>57</v>
      </c>
      <c r="N10" s="44" t="s">
        <v>58</v>
      </c>
      <c r="O10" s="44" t="s">
        <v>59</v>
      </c>
      <c r="P10" s="44" t="s">
        <v>56</v>
      </c>
      <c r="Q10" s="44" t="s">
        <v>57</v>
      </c>
      <c r="R10" s="44" t="s">
        <v>58</v>
      </c>
      <c r="S10" s="44" t="s">
        <v>59</v>
      </c>
      <c r="T10" s="44" t="s">
        <v>56</v>
      </c>
      <c r="U10" s="44" t="s">
        <v>57</v>
      </c>
      <c r="V10" s="44" t="s">
        <v>58</v>
      </c>
      <c r="W10" s="44" t="s">
        <v>59</v>
      </c>
    </row>
    <row r="11" spans="1:256">
      <c r="A11" s="226" t="s">
        <v>60</v>
      </c>
      <c r="B11" s="227"/>
      <c r="C11" s="228"/>
      <c r="D11" s="45"/>
      <c r="E11" s="45"/>
      <c r="F11" s="45"/>
      <c r="G11" s="45"/>
      <c r="H11" s="45"/>
      <c r="I11" s="45"/>
      <c r="J11" s="45"/>
      <c r="K11" s="45"/>
      <c r="L11" s="46"/>
      <c r="M11" s="46"/>
      <c r="N11" s="46"/>
      <c r="O11" s="46"/>
      <c r="P11" s="46"/>
      <c r="Q11" s="47"/>
      <c r="R11" s="46"/>
      <c r="S11" s="46"/>
      <c r="T11" s="45"/>
      <c r="U11" s="45"/>
      <c r="V11" s="45"/>
      <c r="W11" s="45"/>
    </row>
    <row r="12" spans="1:256" ht="22.5">
      <c r="A12" s="229" t="s">
        <v>61</v>
      </c>
      <c r="B12" s="229"/>
      <c r="C12" s="15" t="s">
        <v>62</v>
      </c>
      <c r="D12" s="16"/>
      <c r="E12" s="16"/>
      <c r="F12" s="16"/>
      <c r="G12" s="16"/>
      <c r="H12" s="16"/>
      <c r="I12" s="16"/>
      <c r="J12" s="16"/>
      <c r="K12" s="16"/>
      <c r="L12" s="48"/>
      <c r="M12" s="48"/>
      <c r="N12" s="48"/>
      <c r="O12" s="48"/>
      <c r="P12" s="48"/>
      <c r="Q12" s="48"/>
      <c r="R12" s="48"/>
      <c r="S12" s="48"/>
      <c r="T12" s="17"/>
      <c r="U12" s="17"/>
      <c r="V12" s="17"/>
      <c r="W12" s="17"/>
      <c r="X12" s="18"/>
      <c r="Y12" s="18"/>
      <c r="Z12" s="18"/>
      <c r="AA12" s="18"/>
      <c r="AB12" s="18"/>
      <c r="AC12" s="18"/>
      <c r="AD12" s="18"/>
      <c r="AE12" s="18"/>
      <c r="AF12" s="18"/>
      <c r="AG12" s="18"/>
      <c r="AH12" s="18"/>
      <c r="AI12" s="18"/>
      <c r="AJ12" s="18"/>
      <c r="AK12" s="18"/>
      <c r="AL12" s="18"/>
      <c r="AM12" s="18"/>
      <c r="AN12" s="18"/>
      <c r="AO12" s="18"/>
      <c r="AP12" s="18"/>
      <c r="AQ12" s="18"/>
      <c r="AR12" s="18"/>
      <c r="AS12" s="18"/>
      <c r="AT12" s="18"/>
      <c r="AU12" s="18"/>
      <c r="AV12" s="18"/>
      <c r="AW12" s="18"/>
      <c r="AX12" s="18"/>
      <c r="AY12" s="18"/>
      <c r="AZ12" s="18"/>
      <c r="BA12" s="18"/>
      <c r="BB12" s="18"/>
      <c r="BC12" s="18"/>
      <c r="BD12" s="18"/>
      <c r="BE12" s="18"/>
      <c r="BF12" s="18"/>
      <c r="BG12" s="18"/>
      <c r="BH12" s="18"/>
      <c r="BI12" s="18"/>
      <c r="BJ12" s="18"/>
      <c r="BK12" s="18"/>
      <c r="BL12" s="18"/>
      <c r="BM12" s="18"/>
      <c r="BN12" s="18"/>
      <c r="BO12" s="18"/>
      <c r="BP12" s="18"/>
      <c r="BQ12" s="18"/>
      <c r="BR12" s="18"/>
      <c r="BS12" s="18"/>
      <c r="BT12" s="18"/>
      <c r="BU12" s="18"/>
      <c r="BV12" s="18"/>
      <c r="BW12" s="18"/>
      <c r="BX12" s="18"/>
      <c r="BY12" s="18"/>
      <c r="BZ12" s="18"/>
      <c r="CA12" s="18"/>
      <c r="CB12" s="18"/>
      <c r="CC12" s="18"/>
      <c r="CD12" s="18"/>
      <c r="CE12" s="18"/>
      <c r="CF12" s="18"/>
      <c r="CG12" s="18"/>
      <c r="CH12" s="18"/>
      <c r="CI12" s="18"/>
      <c r="CJ12" s="18"/>
      <c r="CK12" s="18"/>
      <c r="CL12" s="18"/>
      <c r="CM12" s="18"/>
      <c r="CN12" s="18"/>
      <c r="CO12" s="18"/>
      <c r="CP12" s="18"/>
      <c r="CQ12" s="18"/>
      <c r="CR12" s="18"/>
      <c r="CS12" s="18"/>
      <c r="CT12" s="18"/>
      <c r="CU12" s="18"/>
      <c r="CV12" s="18"/>
      <c r="CW12" s="18"/>
      <c r="CX12" s="18"/>
      <c r="CY12" s="18"/>
      <c r="CZ12" s="18"/>
      <c r="DA12" s="18"/>
      <c r="DB12" s="18"/>
      <c r="DC12" s="18"/>
      <c r="DD12" s="18"/>
      <c r="DE12" s="18"/>
      <c r="DF12" s="18"/>
      <c r="DG12" s="18"/>
      <c r="DH12" s="18"/>
      <c r="DI12" s="18"/>
      <c r="DJ12" s="18"/>
      <c r="DK12" s="18"/>
      <c r="DL12" s="18"/>
      <c r="DM12" s="18"/>
      <c r="DN12" s="18"/>
      <c r="DO12" s="18"/>
      <c r="DP12" s="18"/>
      <c r="DQ12" s="18"/>
      <c r="DR12" s="18"/>
      <c r="DS12" s="18"/>
      <c r="DT12" s="18"/>
      <c r="DU12" s="18"/>
      <c r="DV12" s="18"/>
      <c r="DW12" s="18"/>
      <c r="DX12" s="18"/>
      <c r="DY12" s="18"/>
      <c r="DZ12" s="18"/>
      <c r="EA12" s="18"/>
      <c r="EB12" s="18"/>
      <c r="EC12" s="18"/>
      <c r="ED12" s="18"/>
      <c r="EE12" s="18"/>
      <c r="EF12" s="18"/>
      <c r="EG12" s="18"/>
      <c r="EH12" s="18"/>
      <c r="EI12" s="18"/>
      <c r="EJ12" s="18"/>
      <c r="EK12" s="18"/>
      <c r="EL12" s="18"/>
      <c r="EM12" s="18"/>
      <c r="EN12" s="18"/>
      <c r="EO12" s="18"/>
      <c r="EP12" s="18"/>
      <c r="EQ12" s="18"/>
      <c r="ER12" s="18"/>
      <c r="ES12" s="18"/>
      <c r="ET12" s="18"/>
      <c r="EU12" s="18"/>
      <c r="EV12" s="18"/>
      <c r="EW12" s="18"/>
      <c r="EX12" s="18"/>
      <c r="EY12" s="18"/>
      <c r="EZ12" s="18"/>
      <c r="FA12" s="18"/>
      <c r="FB12" s="18"/>
      <c r="FC12" s="18"/>
      <c r="FD12" s="18"/>
      <c r="FE12" s="18"/>
      <c r="FF12" s="18"/>
      <c r="FG12" s="18"/>
      <c r="FH12" s="18"/>
      <c r="FI12" s="18"/>
      <c r="FJ12" s="18"/>
      <c r="FK12" s="18"/>
      <c r="FL12" s="18"/>
      <c r="FM12" s="18"/>
      <c r="FN12" s="18"/>
      <c r="FO12" s="18"/>
      <c r="FP12" s="18"/>
      <c r="FQ12" s="18"/>
      <c r="FR12" s="18"/>
      <c r="FS12" s="18"/>
      <c r="FT12" s="18"/>
      <c r="FU12" s="18"/>
      <c r="FV12" s="18"/>
      <c r="FW12" s="18"/>
      <c r="FX12" s="18"/>
      <c r="FY12" s="18"/>
      <c r="FZ12" s="18"/>
      <c r="GA12" s="18"/>
      <c r="GB12" s="18"/>
      <c r="GC12" s="18"/>
      <c r="GD12" s="18"/>
      <c r="GE12" s="18"/>
      <c r="GF12" s="18"/>
      <c r="GG12" s="18"/>
      <c r="GH12" s="18"/>
      <c r="GI12" s="18"/>
      <c r="GJ12" s="18"/>
      <c r="GK12" s="18"/>
      <c r="GL12" s="18"/>
      <c r="GM12" s="18"/>
      <c r="GN12" s="18"/>
      <c r="GO12" s="18"/>
      <c r="GP12" s="18"/>
      <c r="GQ12" s="18"/>
      <c r="GR12" s="18"/>
      <c r="GS12" s="18"/>
      <c r="GT12" s="18"/>
      <c r="GU12" s="18"/>
      <c r="GV12" s="18"/>
      <c r="GW12" s="18"/>
      <c r="GX12" s="18"/>
      <c r="GY12" s="18"/>
      <c r="GZ12" s="18"/>
      <c r="HA12" s="18"/>
      <c r="HB12" s="18"/>
      <c r="HC12" s="18"/>
      <c r="HD12" s="18"/>
      <c r="HE12" s="18"/>
      <c r="HF12" s="18"/>
      <c r="HG12" s="18"/>
      <c r="HH12" s="18"/>
      <c r="HI12" s="18"/>
      <c r="HJ12" s="18"/>
      <c r="HK12" s="18"/>
      <c r="HL12" s="18"/>
      <c r="HM12" s="18"/>
      <c r="HN12" s="18"/>
      <c r="HO12" s="18"/>
      <c r="HP12" s="18"/>
      <c r="HQ12" s="18"/>
      <c r="HR12" s="18"/>
      <c r="HS12" s="18"/>
      <c r="HT12" s="18"/>
      <c r="HU12" s="18"/>
      <c r="HV12" s="18"/>
      <c r="HW12" s="18"/>
      <c r="HX12" s="18"/>
      <c r="HY12" s="18"/>
      <c r="HZ12" s="18"/>
      <c r="IA12" s="18"/>
      <c r="IB12" s="18"/>
      <c r="IC12" s="18"/>
      <c r="ID12" s="18"/>
      <c r="IE12" s="18"/>
      <c r="IF12" s="18"/>
      <c r="IG12" s="18"/>
      <c r="IH12" s="18"/>
      <c r="II12" s="18"/>
      <c r="IJ12" s="18"/>
      <c r="IK12" s="18"/>
      <c r="IL12" s="18"/>
      <c r="IM12" s="18"/>
      <c r="IN12" s="18"/>
      <c r="IO12" s="18"/>
      <c r="IP12" s="18"/>
      <c r="IQ12" s="18"/>
      <c r="IR12" s="18"/>
      <c r="IS12" s="18"/>
      <c r="IT12" s="18"/>
      <c r="IU12" s="18"/>
      <c r="IV12" s="18"/>
    </row>
    <row r="13" spans="1:256">
      <c r="A13" s="230"/>
      <c r="B13" s="230"/>
      <c r="C13" s="19" t="s">
        <v>63</v>
      </c>
      <c r="D13" s="20"/>
      <c r="E13" s="20"/>
      <c r="F13" s="20"/>
      <c r="G13" s="20"/>
      <c r="H13" s="20"/>
      <c r="I13" s="20"/>
      <c r="J13" s="20"/>
      <c r="K13" s="20"/>
      <c r="L13" s="49"/>
      <c r="M13" s="49"/>
      <c r="N13" s="49"/>
      <c r="O13" s="49"/>
      <c r="P13" s="49"/>
      <c r="Q13" s="49"/>
      <c r="R13" s="49"/>
      <c r="S13" s="49"/>
      <c r="T13" s="20"/>
      <c r="U13" s="20"/>
      <c r="V13" s="20"/>
      <c r="W13" s="20"/>
      <c r="X13" s="18"/>
      <c r="Y13" s="18"/>
      <c r="Z13" s="18"/>
      <c r="AA13" s="18"/>
      <c r="AB13" s="18"/>
      <c r="AC13" s="18"/>
      <c r="AD13" s="18"/>
      <c r="AE13" s="18"/>
      <c r="AF13" s="18"/>
      <c r="AG13" s="18"/>
      <c r="AH13" s="18"/>
      <c r="AI13" s="18"/>
      <c r="AJ13" s="18"/>
      <c r="AK13" s="18"/>
      <c r="AL13" s="18"/>
      <c r="AM13" s="18"/>
      <c r="AN13" s="18"/>
      <c r="AO13" s="18"/>
      <c r="AP13" s="18"/>
      <c r="AQ13" s="18"/>
      <c r="AR13" s="18"/>
      <c r="AS13" s="18"/>
      <c r="AT13" s="18"/>
      <c r="AU13" s="18"/>
      <c r="AV13" s="18"/>
      <c r="AW13" s="18"/>
      <c r="AX13" s="18"/>
      <c r="AY13" s="18"/>
      <c r="AZ13" s="18"/>
      <c r="BA13" s="18"/>
      <c r="BB13" s="18"/>
      <c r="BC13" s="18"/>
      <c r="BD13" s="18"/>
      <c r="BE13" s="18"/>
      <c r="BF13" s="18"/>
      <c r="BG13" s="18"/>
      <c r="BH13" s="18"/>
      <c r="BI13" s="18"/>
      <c r="BJ13" s="18"/>
      <c r="BK13" s="18"/>
      <c r="BL13" s="18"/>
      <c r="BM13" s="18"/>
      <c r="BN13" s="18"/>
      <c r="BO13" s="18"/>
      <c r="BP13" s="18"/>
      <c r="BQ13" s="18"/>
      <c r="BR13" s="18"/>
      <c r="BS13" s="18"/>
      <c r="BT13" s="18"/>
      <c r="BU13" s="18"/>
      <c r="BV13" s="18"/>
      <c r="BW13" s="18"/>
      <c r="BX13" s="18"/>
      <c r="BY13" s="18"/>
      <c r="BZ13" s="18"/>
      <c r="CA13" s="18"/>
      <c r="CB13" s="18"/>
      <c r="CC13" s="18"/>
      <c r="CD13" s="18"/>
      <c r="CE13" s="18"/>
      <c r="CF13" s="18"/>
      <c r="CG13" s="18"/>
      <c r="CH13" s="18"/>
      <c r="CI13" s="18"/>
      <c r="CJ13" s="18"/>
      <c r="CK13" s="18"/>
      <c r="CL13" s="18"/>
      <c r="CM13" s="18"/>
      <c r="CN13" s="18"/>
      <c r="CO13" s="18"/>
      <c r="CP13" s="18"/>
      <c r="CQ13" s="18"/>
      <c r="CR13" s="18"/>
      <c r="CS13" s="18"/>
      <c r="CT13" s="18"/>
      <c r="CU13" s="18"/>
      <c r="CV13" s="18"/>
      <c r="CW13" s="18"/>
      <c r="CX13" s="18"/>
      <c r="CY13" s="18"/>
      <c r="CZ13" s="18"/>
      <c r="DA13" s="18"/>
      <c r="DB13" s="18"/>
      <c r="DC13" s="18"/>
      <c r="DD13" s="18"/>
      <c r="DE13" s="18"/>
      <c r="DF13" s="18"/>
      <c r="DG13" s="18"/>
      <c r="DH13" s="18"/>
      <c r="DI13" s="18"/>
      <c r="DJ13" s="18"/>
      <c r="DK13" s="18"/>
      <c r="DL13" s="18"/>
      <c r="DM13" s="18"/>
      <c r="DN13" s="18"/>
      <c r="DO13" s="18"/>
      <c r="DP13" s="18"/>
      <c r="DQ13" s="18"/>
      <c r="DR13" s="18"/>
      <c r="DS13" s="18"/>
      <c r="DT13" s="18"/>
      <c r="DU13" s="18"/>
      <c r="DV13" s="18"/>
      <c r="DW13" s="18"/>
      <c r="DX13" s="18"/>
      <c r="DY13" s="18"/>
      <c r="DZ13" s="18"/>
      <c r="EA13" s="18"/>
      <c r="EB13" s="18"/>
      <c r="EC13" s="18"/>
      <c r="ED13" s="18"/>
      <c r="EE13" s="18"/>
      <c r="EF13" s="18"/>
      <c r="EG13" s="18"/>
      <c r="EH13" s="18"/>
      <c r="EI13" s="18"/>
      <c r="EJ13" s="18"/>
      <c r="EK13" s="18"/>
      <c r="EL13" s="18"/>
      <c r="EM13" s="18"/>
      <c r="EN13" s="18"/>
      <c r="EO13" s="18"/>
      <c r="EP13" s="18"/>
      <c r="EQ13" s="18"/>
      <c r="ER13" s="18"/>
      <c r="ES13" s="18"/>
      <c r="ET13" s="18"/>
      <c r="EU13" s="18"/>
      <c r="EV13" s="18"/>
      <c r="EW13" s="18"/>
      <c r="EX13" s="18"/>
      <c r="EY13" s="18"/>
      <c r="EZ13" s="18"/>
      <c r="FA13" s="18"/>
      <c r="FB13" s="18"/>
      <c r="FC13" s="18"/>
      <c r="FD13" s="18"/>
      <c r="FE13" s="18"/>
      <c r="FF13" s="18"/>
      <c r="FG13" s="18"/>
      <c r="FH13" s="18"/>
      <c r="FI13" s="18"/>
      <c r="FJ13" s="18"/>
      <c r="FK13" s="18"/>
      <c r="FL13" s="18"/>
      <c r="FM13" s="18"/>
      <c r="FN13" s="18"/>
      <c r="FO13" s="18"/>
      <c r="FP13" s="18"/>
      <c r="FQ13" s="18"/>
      <c r="FR13" s="18"/>
      <c r="FS13" s="18"/>
      <c r="FT13" s="18"/>
      <c r="FU13" s="18"/>
      <c r="FV13" s="18"/>
      <c r="FW13" s="18"/>
      <c r="FX13" s="18"/>
      <c r="FY13" s="18"/>
      <c r="FZ13" s="18"/>
      <c r="GA13" s="18"/>
      <c r="GB13" s="18"/>
      <c r="GC13" s="18"/>
      <c r="GD13" s="18"/>
      <c r="GE13" s="18"/>
      <c r="GF13" s="18"/>
      <c r="GG13" s="18"/>
      <c r="GH13" s="18"/>
      <c r="GI13" s="18"/>
      <c r="GJ13" s="18"/>
      <c r="GK13" s="18"/>
      <c r="GL13" s="18"/>
      <c r="GM13" s="18"/>
      <c r="GN13" s="18"/>
      <c r="GO13" s="18"/>
      <c r="GP13" s="18"/>
      <c r="GQ13" s="18"/>
      <c r="GR13" s="18"/>
      <c r="GS13" s="18"/>
      <c r="GT13" s="18"/>
      <c r="GU13" s="18"/>
      <c r="GV13" s="18"/>
      <c r="GW13" s="18"/>
      <c r="GX13" s="18"/>
      <c r="GY13" s="18"/>
      <c r="GZ13" s="18"/>
      <c r="HA13" s="18"/>
      <c r="HB13" s="18"/>
      <c r="HC13" s="18"/>
      <c r="HD13" s="18"/>
      <c r="HE13" s="18"/>
      <c r="HF13" s="18"/>
      <c r="HG13" s="18"/>
      <c r="HH13" s="18"/>
      <c r="HI13" s="18"/>
      <c r="HJ13" s="18"/>
      <c r="HK13" s="18"/>
      <c r="HL13" s="18"/>
      <c r="HM13" s="18"/>
      <c r="HN13" s="18"/>
      <c r="HO13" s="18"/>
      <c r="HP13" s="18"/>
      <c r="HQ13" s="18"/>
      <c r="HR13" s="18"/>
      <c r="HS13" s="18"/>
      <c r="HT13" s="18"/>
      <c r="HU13" s="18"/>
      <c r="HV13" s="18"/>
      <c r="HW13" s="18"/>
      <c r="HX13" s="18"/>
      <c r="HY13" s="18"/>
      <c r="HZ13" s="18"/>
      <c r="IA13" s="18"/>
      <c r="IB13" s="18"/>
      <c r="IC13" s="18"/>
      <c r="ID13" s="18"/>
      <c r="IE13" s="18"/>
      <c r="IF13" s="18"/>
      <c r="IG13" s="18"/>
      <c r="IH13" s="18"/>
      <c r="II13" s="18"/>
      <c r="IJ13" s="18"/>
      <c r="IK13" s="18"/>
      <c r="IL13" s="18"/>
      <c r="IM13" s="18"/>
      <c r="IN13" s="18"/>
      <c r="IO13" s="18"/>
      <c r="IP13" s="18"/>
      <c r="IQ13" s="18"/>
      <c r="IR13" s="18"/>
      <c r="IS13" s="18"/>
      <c r="IT13" s="18"/>
      <c r="IU13" s="18"/>
      <c r="IV13" s="18"/>
    </row>
    <row r="14" spans="1:256" ht="22.5">
      <c r="A14" s="241" t="s">
        <v>64</v>
      </c>
      <c r="B14" s="242"/>
      <c r="C14" s="19" t="s">
        <v>62</v>
      </c>
      <c r="D14" s="20"/>
      <c r="E14" s="50"/>
      <c r="F14" s="50"/>
      <c r="G14" s="50"/>
      <c r="H14" s="50"/>
      <c r="I14" s="50"/>
      <c r="J14" s="50"/>
      <c r="K14" s="50"/>
      <c r="L14" s="48"/>
      <c r="M14" s="48"/>
      <c r="N14" s="48"/>
      <c r="O14" s="48"/>
      <c r="P14" s="48"/>
      <c r="Q14" s="48"/>
      <c r="R14" s="48"/>
      <c r="S14" s="48"/>
      <c r="T14" s="21"/>
      <c r="U14" s="21"/>
      <c r="V14" s="21"/>
      <c r="W14" s="21"/>
      <c r="X14" s="18"/>
      <c r="Y14" s="18"/>
      <c r="Z14" s="18"/>
      <c r="AA14" s="18"/>
      <c r="AB14" s="18"/>
      <c r="AC14" s="18"/>
      <c r="AD14" s="18"/>
      <c r="AE14" s="18"/>
      <c r="AF14" s="18"/>
      <c r="AG14" s="18"/>
      <c r="AH14" s="18"/>
      <c r="AI14" s="18"/>
      <c r="AJ14" s="18"/>
      <c r="AK14" s="18"/>
      <c r="AL14" s="18"/>
      <c r="AM14" s="18"/>
      <c r="AN14" s="18"/>
      <c r="AO14" s="18"/>
      <c r="AP14" s="18"/>
      <c r="AQ14" s="18"/>
      <c r="AR14" s="18"/>
      <c r="AS14" s="18"/>
      <c r="AT14" s="18"/>
      <c r="AU14" s="18"/>
      <c r="AV14" s="18"/>
      <c r="AW14" s="18"/>
      <c r="AX14" s="18"/>
      <c r="AY14" s="18"/>
      <c r="AZ14" s="18"/>
      <c r="BA14" s="18"/>
      <c r="BB14" s="18"/>
      <c r="BC14" s="18"/>
      <c r="BD14" s="18"/>
      <c r="BE14" s="18"/>
      <c r="BF14" s="18"/>
      <c r="BG14" s="18"/>
      <c r="BH14" s="18"/>
      <c r="BI14" s="18"/>
      <c r="BJ14" s="18"/>
      <c r="BK14" s="18"/>
      <c r="BL14" s="18"/>
      <c r="BM14" s="18"/>
      <c r="BN14" s="18"/>
      <c r="BO14" s="18"/>
      <c r="BP14" s="18"/>
      <c r="BQ14" s="18"/>
      <c r="BR14" s="18"/>
      <c r="BS14" s="18"/>
      <c r="BT14" s="18"/>
      <c r="BU14" s="18"/>
      <c r="BV14" s="18"/>
      <c r="BW14" s="18"/>
      <c r="BX14" s="18"/>
      <c r="BY14" s="18"/>
      <c r="BZ14" s="18"/>
      <c r="CA14" s="18"/>
      <c r="CB14" s="18"/>
      <c r="CC14" s="18"/>
      <c r="CD14" s="18"/>
      <c r="CE14" s="18"/>
      <c r="CF14" s="18"/>
      <c r="CG14" s="18"/>
      <c r="CH14" s="18"/>
      <c r="CI14" s="18"/>
      <c r="CJ14" s="18"/>
      <c r="CK14" s="18"/>
      <c r="CL14" s="18"/>
      <c r="CM14" s="18"/>
      <c r="CN14" s="18"/>
      <c r="CO14" s="18"/>
      <c r="CP14" s="18"/>
      <c r="CQ14" s="18"/>
      <c r="CR14" s="18"/>
      <c r="CS14" s="18"/>
      <c r="CT14" s="18"/>
      <c r="CU14" s="18"/>
      <c r="CV14" s="18"/>
      <c r="CW14" s="18"/>
      <c r="CX14" s="18"/>
      <c r="CY14" s="18"/>
      <c r="CZ14" s="18"/>
      <c r="DA14" s="18"/>
      <c r="DB14" s="18"/>
      <c r="DC14" s="18"/>
      <c r="DD14" s="18"/>
      <c r="DE14" s="18"/>
      <c r="DF14" s="18"/>
      <c r="DG14" s="18"/>
      <c r="DH14" s="18"/>
      <c r="DI14" s="18"/>
      <c r="DJ14" s="18"/>
      <c r="DK14" s="18"/>
      <c r="DL14" s="18"/>
      <c r="DM14" s="18"/>
      <c r="DN14" s="18"/>
      <c r="DO14" s="18"/>
      <c r="DP14" s="18"/>
      <c r="DQ14" s="18"/>
      <c r="DR14" s="18"/>
      <c r="DS14" s="18"/>
      <c r="DT14" s="18"/>
      <c r="DU14" s="18"/>
      <c r="DV14" s="18"/>
      <c r="DW14" s="18"/>
      <c r="DX14" s="18"/>
      <c r="DY14" s="18"/>
      <c r="DZ14" s="18"/>
      <c r="EA14" s="18"/>
      <c r="EB14" s="18"/>
      <c r="EC14" s="18"/>
      <c r="ED14" s="18"/>
      <c r="EE14" s="18"/>
      <c r="EF14" s="18"/>
      <c r="EG14" s="18"/>
      <c r="EH14" s="18"/>
      <c r="EI14" s="18"/>
      <c r="EJ14" s="18"/>
      <c r="EK14" s="18"/>
      <c r="EL14" s="18"/>
      <c r="EM14" s="18"/>
      <c r="EN14" s="18"/>
      <c r="EO14" s="18"/>
      <c r="EP14" s="18"/>
      <c r="EQ14" s="18"/>
      <c r="ER14" s="18"/>
      <c r="ES14" s="18"/>
      <c r="ET14" s="18"/>
      <c r="EU14" s="18"/>
      <c r="EV14" s="18"/>
      <c r="EW14" s="18"/>
      <c r="EX14" s="18"/>
      <c r="EY14" s="18"/>
      <c r="EZ14" s="18"/>
      <c r="FA14" s="18"/>
      <c r="FB14" s="18"/>
      <c r="FC14" s="18"/>
      <c r="FD14" s="18"/>
      <c r="FE14" s="18"/>
      <c r="FF14" s="18"/>
      <c r="FG14" s="18"/>
      <c r="FH14" s="18"/>
      <c r="FI14" s="18"/>
      <c r="FJ14" s="18"/>
      <c r="FK14" s="18"/>
      <c r="FL14" s="18"/>
      <c r="FM14" s="18"/>
      <c r="FN14" s="18"/>
      <c r="FO14" s="18"/>
      <c r="FP14" s="18"/>
      <c r="FQ14" s="18"/>
      <c r="FR14" s="18"/>
      <c r="FS14" s="18"/>
      <c r="FT14" s="18"/>
      <c r="FU14" s="18"/>
      <c r="FV14" s="18"/>
      <c r="FW14" s="18"/>
      <c r="FX14" s="18"/>
      <c r="FY14" s="18"/>
      <c r="FZ14" s="18"/>
      <c r="GA14" s="18"/>
      <c r="GB14" s="18"/>
      <c r="GC14" s="18"/>
      <c r="GD14" s="18"/>
      <c r="GE14" s="18"/>
      <c r="GF14" s="18"/>
      <c r="GG14" s="18"/>
      <c r="GH14" s="18"/>
      <c r="GI14" s="18"/>
      <c r="GJ14" s="18"/>
      <c r="GK14" s="18"/>
      <c r="GL14" s="18"/>
      <c r="GM14" s="18"/>
      <c r="GN14" s="18"/>
      <c r="GO14" s="18"/>
      <c r="GP14" s="18"/>
      <c r="GQ14" s="18"/>
      <c r="GR14" s="18"/>
      <c r="GS14" s="18"/>
      <c r="GT14" s="18"/>
      <c r="GU14" s="18"/>
      <c r="GV14" s="18"/>
      <c r="GW14" s="18"/>
      <c r="GX14" s="18"/>
      <c r="GY14" s="18"/>
      <c r="GZ14" s="18"/>
      <c r="HA14" s="18"/>
      <c r="HB14" s="18"/>
      <c r="HC14" s="18"/>
      <c r="HD14" s="18"/>
      <c r="HE14" s="18"/>
      <c r="HF14" s="18"/>
      <c r="HG14" s="18"/>
      <c r="HH14" s="18"/>
      <c r="HI14" s="18"/>
      <c r="HJ14" s="18"/>
      <c r="HK14" s="18"/>
      <c r="HL14" s="18"/>
      <c r="HM14" s="18"/>
      <c r="HN14" s="18"/>
      <c r="HO14" s="18"/>
      <c r="HP14" s="18"/>
      <c r="HQ14" s="18"/>
      <c r="HR14" s="18"/>
      <c r="HS14" s="18"/>
      <c r="HT14" s="18"/>
      <c r="HU14" s="18"/>
      <c r="HV14" s="18"/>
      <c r="HW14" s="18"/>
      <c r="HX14" s="18"/>
      <c r="HY14" s="18"/>
      <c r="HZ14" s="18"/>
      <c r="IA14" s="18"/>
      <c r="IB14" s="18"/>
      <c r="IC14" s="18"/>
      <c r="ID14" s="18"/>
      <c r="IE14" s="18"/>
      <c r="IF14" s="18"/>
      <c r="IG14" s="18"/>
      <c r="IH14" s="18"/>
      <c r="II14" s="18"/>
      <c r="IJ14" s="18"/>
      <c r="IK14" s="18"/>
      <c r="IL14" s="18"/>
      <c r="IM14" s="18"/>
      <c r="IN14" s="18"/>
      <c r="IO14" s="18"/>
      <c r="IP14" s="18"/>
      <c r="IQ14" s="18"/>
      <c r="IR14" s="18"/>
      <c r="IS14" s="18"/>
      <c r="IT14" s="18"/>
      <c r="IU14" s="18"/>
      <c r="IV14" s="18"/>
    </row>
    <row r="15" spans="1:256">
      <c r="A15" s="243"/>
      <c r="B15" s="244"/>
      <c r="C15" s="19" t="s">
        <v>63</v>
      </c>
      <c r="D15" s="20"/>
      <c r="E15" s="50"/>
      <c r="F15" s="50"/>
      <c r="G15" s="50"/>
      <c r="H15" s="50"/>
      <c r="I15" s="50"/>
      <c r="J15" s="50"/>
      <c r="K15" s="50"/>
      <c r="L15" s="48"/>
      <c r="M15" s="48"/>
      <c r="N15" s="48"/>
      <c r="O15" s="48"/>
      <c r="P15" s="48"/>
      <c r="Q15" s="48"/>
      <c r="R15" s="48"/>
      <c r="S15" s="48"/>
      <c r="T15" s="21"/>
      <c r="U15" s="21"/>
      <c r="V15" s="21"/>
      <c r="W15" s="21"/>
      <c r="X15" s="18"/>
      <c r="Y15" s="18"/>
      <c r="Z15" s="18"/>
      <c r="AA15" s="18"/>
      <c r="AB15" s="18"/>
      <c r="AC15" s="18"/>
      <c r="AD15" s="18"/>
      <c r="AE15" s="18"/>
      <c r="AF15" s="18"/>
      <c r="AG15" s="18"/>
      <c r="AH15" s="18"/>
      <c r="AI15" s="18"/>
      <c r="AJ15" s="18"/>
      <c r="AK15" s="18"/>
      <c r="AL15" s="18"/>
      <c r="AM15" s="18"/>
      <c r="AN15" s="18"/>
      <c r="AO15" s="18"/>
      <c r="AP15" s="18"/>
      <c r="AQ15" s="18"/>
      <c r="AR15" s="18"/>
      <c r="AS15" s="18"/>
      <c r="AT15" s="18"/>
      <c r="AU15" s="18"/>
      <c r="AV15" s="18"/>
      <c r="AW15" s="18"/>
      <c r="AX15" s="18"/>
      <c r="AY15" s="18"/>
      <c r="AZ15" s="18"/>
      <c r="BA15" s="18"/>
      <c r="BB15" s="18"/>
      <c r="BC15" s="18"/>
      <c r="BD15" s="18"/>
      <c r="BE15" s="18"/>
      <c r="BF15" s="18"/>
      <c r="BG15" s="18"/>
      <c r="BH15" s="18"/>
      <c r="BI15" s="18"/>
      <c r="BJ15" s="18"/>
      <c r="BK15" s="18"/>
      <c r="BL15" s="18"/>
      <c r="BM15" s="18"/>
      <c r="BN15" s="18"/>
      <c r="BO15" s="18"/>
      <c r="BP15" s="18"/>
      <c r="BQ15" s="18"/>
      <c r="BR15" s="18"/>
      <c r="BS15" s="18"/>
      <c r="BT15" s="18"/>
      <c r="BU15" s="18"/>
      <c r="BV15" s="18"/>
      <c r="BW15" s="18"/>
      <c r="BX15" s="18"/>
      <c r="BY15" s="18"/>
      <c r="BZ15" s="18"/>
      <c r="CA15" s="18"/>
      <c r="CB15" s="18"/>
      <c r="CC15" s="18"/>
      <c r="CD15" s="18"/>
      <c r="CE15" s="18"/>
      <c r="CF15" s="18"/>
      <c r="CG15" s="18"/>
      <c r="CH15" s="18"/>
      <c r="CI15" s="18"/>
      <c r="CJ15" s="18"/>
      <c r="CK15" s="18"/>
      <c r="CL15" s="18"/>
      <c r="CM15" s="18"/>
      <c r="CN15" s="18"/>
      <c r="CO15" s="18"/>
      <c r="CP15" s="18"/>
      <c r="CQ15" s="18"/>
      <c r="CR15" s="18"/>
      <c r="CS15" s="18"/>
      <c r="CT15" s="18"/>
      <c r="CU15" s="18"/>
      <c r="CV15" s="18"/>
      <c r="CW15" s="18"/>
      <c r="CX15" s="18"/>
      <c r="CY15" s="18"/>
      <c r="CZ15" s="18"/>
      <c r="DA15" s="18"/>
      <c r="DB15" s="18"/>
      <c r="DC15" s="18"/>
      <c r="DD15" s="18"/>
      <c r="DE15" s="18"/>
      <c r="DF15" s="18"/>
      <c r="DG15" s="18"/>
      <c r="DH15" s="18"/>
      <c r="DI15" s="18"/>
      <c r="DJ15" s="18"/>
      <c r="DK15" s="18"/>
      <c r="DL15" s="18"/>
      <c r="DM15" s="18"/>
      <c r="DN15" s="18"/>
      <c r="DO15" s="18"/>
      <c r="DP15" s="18"/>
      <c r="DQ15" s="18"/>
      <c r="DR15" s="18"/>
      <c r="DS15" s="18"/>
      <c r="DT15" s="18"/>
      <c r="DU15" s="18"/>
      <c r="DV15" s="18"/>
      <c r="DW15" s="18"/>
      <c r="DX15" s="18"/>
      <c r="DY15" s="18"/>
      <c r="DZ15" s="18"/>
      <c r="EA15" s="18"/>
      <c r="EB15" s="18"/>
      <c r="EC15" s="18"/>
      <c r="ED15" s="18"/>
      <c r="EE15" s="18"/>
      <c r="EF15" s="18"/>
      <c r="EG15" s="18"/>
      <c r="EH15" s="18"/>
      <c r="EI15" s="18"/>
      <c r="EJ15" s="18"/>
      <c r="EK15" s="18"/>
      <c r="EL15" s="18"/>
      <c r="EM15" s="18"/>
      <c r="EN15" s="18"/>
      <c r="EO15" s="18"/>
      <c r="EP15" s="18"/>
      <c r="EQ15" s="18"/>
      <c r="ER15" s="18"/>
      <c r="ES15" s="18"/>
      <c r="ET15" s="18"/>
      <c r="EU15" s="18"/>
      <c r="EV15" s="18"/>
      <c r="EW15" s="18"/>
      <c r="EX15" s="18"/>
      <c r="EY15" s="18"/>
      <c r="EZ15" s="18"/>
      <c r="FA15" s="18"/>
      <c r="FB15" s="18"/>
      <c r="FC15" s="18"/>
      <c r="FD15" s="18"/>
      <c r="FE15" s="18"/>
      <c r="FF15" s="18"/>
      <c r="FG15" s="18"/>
      <c r="FH15" s="18"/>
      <c r="FI15" s="18"/>
      <c r="FJ15" s="18"/>
      <c r="FK15" s="18"/>
      <c r="FL15" s="18"/>
      <c r="FM15" s="18"/>
      <c r="FN15" s="18"/>
      <c r="FO15" s="18"/>
      <c r="FP15" s="18"/>
      <c r="FQ15" s="18"/>
      <c r="FR15" s="18"/>
      <c r="FS15" s="18"/>
      <c r="FT15" s="18"/>
      <c r="FU15" s="18"/>
      <c r="FV15" s="18"/>
      <c r="FW15" s="18"/>
      <c r="FX15" s="18"/>
      <c r="FY15" s="18"/>
      <c r="FZ15" s="18"/>
      <c r="GA15" s="18"/>
      <c r="GB15" s="18"/>
      <c r="GC15" s="18"/>
      <c r="GD15" s="18"/>
      <c r="GE15" s="18"/>
      <c r="GF15" s="18"/>
      <c r="GG15" s="18"/>
      <c r="GH15" s="18"/>
      <c r="GI15" s="18"/>
      <c r="GJ15" s="18"/>
      <c r="GK15" s="18"/>
      <c r="GL15" s="18"/>
      <c r="GM15" s="18"/>
      <c r="GN15" s="18"/>
      <c r="GO15" s="18"/>
      <c r="GP15" s="18"/>
      <c r="GQ15" s="18"/>
      <c r="GR15" s="18"/>
      <c r="GS15" s="18"/>
      <c r="GT15" s="18"/>
      <c r="GU15" s="18"/>
      <c r="GV15" s="18"/>
      <c r="GW15" s="18"/>
      <c r="GX15" s="18"/>
      <c r="GY15" s="18"/>
      <c r="GZ15" s="18"/>
      <c r="HA15" s="18"/>
      <c r="HB15" s="18"/>
      <c r="HC15" s="18"/>
      <c r="HD15" s="18"/>
      <c r="HE15" s="18"/>
      <c r="HF15" s="18"/>
      <c r="HG15" s="18"/>
      <c r="HH15" s="18"/>
      <c r="HI15" s="18"/>
      <c r="HJ15" s="18"/>
      <c r="HK15" s="18"/>
      <c r="HL15" s="18"/>
      <c r="HM15" s="18"/>
      <c r="HN15" s="18"/>
      <c r="HO15" s="18"/>
      <c r="HP15" s="18"/>
      <c r="HQ15" s="18"/>
      <c r="HR15" s="18"/>
      <c r="HS15" s="18"/>
      <c r="HT15" s="18"/>
      <c r="HU15" s="18"/>
      <c r="HV15" s="18"/>
      <c r="HW15" s="18"/>
      <c r="HX15" s="18"/>
      <c r="HY15" s="18"/>
      <c r="HZ15" s="18"/>
      <c r="IA15" s="18"/>
      <c r="IB15" s="18"/>
      <c r="IC15" s="18"/>
      <c r="ID15" s="18"/>
      <c r="IE15" s="18"/>
      <c r="IF15" s="18"/>
      <c r="IG15" s="18"/>
      <c r="IH15" s="18"/>
      <c r="II15" s="18"/>
      <c r="IJ15" s="18"/>
      <c r="IK15" s="18"/>
      <c r="IL15" s="18"/>
      <c r="IM15" s="18"/>
      <c r="IN15" s="18"/>
      <c r="IO15" s="18"/>
      <c r="IP15" s="18"/>
      <c r="IQ15" s="18"/>
      <c r="IR15" s="18"/>
      <c r="IS15" s="18"/>
      <c r="IT15" s="18"/>
      <c r="IU15" s="18"/>
      <c r="IV15" s="18"/>
    </row>
    <row r="16" spans="1:256" ht="22.5">
      <c r="A16" s="230" t="s">
        <v>65</v>
      </c>
      <c r="B16" s="230"/>
      <c r="C16" s="19" t="s">
        <v>62</v>
      </c>
      <c r="D16" s="20"/>
      <c r="E16" s="50"/>
      <c r="F16" s="50"/>
      <c r="G16" s="50"/>
      <c r="H16" s="50"/>
      <c r="I16" s="50"/>
      <c r="J16" s="50"/>
      <c r="K16" s="50"/>
      <c r="L16" s="48"/>
      <c r="M16" s="48"/>
      <c r="N16" s="48"/>
      <c r="O16" s="48"/>
      <c r="P16" s="48"/>
      <c r="Q16" s="48"/>
      <c r="R16" s="48"/>
      <c r="S16" s="48"/>
      <c r="T16" s="21"/>
      <c r="U16" s="21"/>
      <c r="V16" s="21"/>
      <c r="W16" s="21"/>
      <c r="X16" s="18"/>
      <c r="Y16" s="18"/>
      <c r="Z16" s="18"/>
      <c r="AA16" s="18"/>
      <c r="AB16" s="18"/>
      <c r="AC16" s="18"/>
      <c r="AD16" s="18"/>
      <c r="AE16" s="18"/>
      <c r="AF16" s="18"/>
      <c r="AG16" s="18"/>
      <c r="AH16" s="18"/>
      <c r="AI16" s="18"/>
      <c r="AJ16" s="18"/>
      <c r="AK16" s="18"/>
      <c r="AL16" s="18"/>
      <c r="AM16" s="18"/>
      <c r="AN16" s="18"/>
      <c r="AO16" s="18"/>
      <c r="AP16" s="18"/>
      <c r="AQ16" s="18"/>
      <c r="AR16" s="18"/>
      <c r="AS16" s="18"/>
      <c r="AT16" s="18"/>
      <c r="AU16" s="18"/>
      <c r="AV16" s="18"/>
      <c r="AW16" s="18"/>
      <c r="AX16" s="18"/>
      <c r="AY16" s="18"/>
      <c r="AZ16" s="18"/>
      <c r="BA16" s="18"/>
      <c r="BB16" s="18"/>
      <c r="BC16" s="18"/>
      <c r="BD16" s="18"/>
      <c r="BE16" s="18"/>
      <c r="BF16" s="18"/>
      <c r="BG16" s="18"/>
      <c r="BH16" s="18"/>
      <c r="BI16" s="18"/>
      <c r="BJ16" s="18"/>
      <c r="BK16" s="18"/>
      <c r="BL16" s="18"/>
      <c r="BM16" s="18"/>
      <c r="BN16" s="18"/>
      <c r="BO16" s="18"/>
      <c r="BP16" s="18"/>
      <c r="BQ16" s="18"/>
      <c r="BR16" s="18"/>
      <c r="BS16" s="18"/>
      <c r="BT16" s="18"/>
      <c r="BU16" s="18"/>
      <c r="BV16" s="18"/>
      <c r="BW16" s="18"/>
      <c r="BX16" s="18"/>
      <c r="BY16" s="18"/>
      <c r="BZ16" s="18"/>
      <c r="CA16" s="18"/>
      <c r="CB16" s="18"/>
      <c r="CC16" s="18"/>
      <c r="CD16" s="18"/>
      <c r="CE16" s="18"/>
      <c r="CF16" s="18"/>
      <c r="CG16" s="18"/>
      <c r="CH16" s="18"/>
      <c r="CI16" s="18"/>
      <c r="CJ16" s="18"/>
      <c r="CK16" s="18"/>
      <c r="CL16" s="18"/>
      <c r="CM16" s="18"/>
      <c r="CN16" s="18"/>
      <c r="CO16" s="18"/>
      <c r="CP16" s="18"/>
      <c r="CQ16" s="18"/>
      <c r="CR16" s="18"/>
      <c r="CS16" s="18"/>
      <c r="CT16" s="18"/>
      <c r="CU16" s="18"/>
      <c r="CV16" s="18"/>
      <c r="CW16" s="18"/>
      <c r="CX16" s="18"/>
      <c r="CY16" s="18"/>
      <c r="CZ16" s="18"/>
      <c r="DA16" s="18"/>
      <c r="DB16" s="18"/>
      <c r="DC16" s="18"/>
      <c r="DD16" s="18"/>
      <c r="DE16" s="18"/>
      <c r="DF16" s="18"/>
      <c r="DG16" s="18"/>
      <c r="DH16" s="18"/>
      <c r="DI16" s="18"/>
      <c r="DJ16" s="18"/>
      <c r="DK16" s="18"/>
      <c r="DL16" s="18"/>
      <c r="DM16" s="18"/>
      <c r="DN16" s="18"/>
      <c r="DO16" s="18"/>
      <c r="DP16" s="18"/>
      <c r="DQ16" s="18"/>
      <c r="DR16" s="18"/>
      <c r="DS16" s="18"/>
      <c r="DT16" s="18"/>
      <c r="DU16" s="18"/>
      <c r="DV16" s="18"/>
      <c r="DW16" s="18"/>
      <c r="DX16" s="18"/>
      <c r="DY16" s="18"/>
      <c r="DZ16" s="18"/>
      <c r="EA16" s="18"/>
      <c r="EB16" s="18"/>
      <c r="EC16" s="18"/>
      <c r="ED16" s="18"/>
      <c r="EE16" s="18"/>
      <c r="EF16" s="18"/>
      <c r="EG16" s="18"/>
      <c r="EH16" s="18"/>
      <c r="EI16" s="18"/>
      <c r="EJ16" s="18"/>
      <c r="EK16" s="18"/>
      <c r="EL16" s="18"/>
      <c r="EM16" s="18"/>
      <c r="EN16" s="18"/>
      <c r="EO16" s="18"/>
      <c r="EP16" s="18"/>
      <c r="EQ16" s="18"/>
      <c r="ER16" s="18"/>
      <c r="ES16" s="18"/>
      <c r="ET16" s="18"/>
      <c r="EU16" s="18"/>
      <c r="EV16" s="18"/>
      <c r="EW16" s="18"/>
      <c r="EX16" s="18"/>
      <c r="EY16" s="18"/>
      <c r="EZ16" s="18"/>
      <c r="FA16" s="18"/>
      <c r="FB16" s="18"/>
      <c r="FC16" s="18"/>
      <c r="FD16" s="18"/>
      <c r="FE16" s="18"/>
      <c r="FF16" s="18"/>
      <c r="FG16" s="18"/>
      <c r="FH16" s="18"/>
      <c r="FI16" s="18"/>
      <c r="FJ16" s="18"/>
      <c r="FK16" s="18"/>
      <c r="FL16" s="18"/>
      <c r="FM16" s="18"/>
      <c r="FN16" s="18"/>
      <c r="FO16" s="18"/>
      <c r="FP16" s="18"/>
      <c r="FQ16" s="18"/>
      <c r="FR16" s="18"/>
      <c r="FS16" s="18"/>
      <c r="FT16" s="18"/>
      <c r="FU16" s="18"/>
      <c r="FV16" s="18"/>
      <c r="FW16" s="18"/>
      <c r="FX16" s="18"/>
      <c r="FY16" s="18"/>
      <c r="FZ16" s="18"/>
      <c r="GA16" s="18"/>
      <c r="GB16" s="18"/>
      <c r="GC16" s="18"/>
      <c r="GD16" s="18"/>
      <c r="GE16" s="18"/>
      <c r="GF16" s="18"/>
      <c r="GG16" s="18"/>
      <c r="GH16" s="18"/>
      <c r="GI16" s="18"/>
      <c r="GJ16" s="18"/>
      <c r="GK16" s="18"/>
      <c r="GL16" s="18"/>
      <c r="GM16" s="18"/>
      <c r="GN16" s="18"/>
      <c r="GO16" s="18"/>
      <c r="GP16" s="18"/>
      <c r="GQ16" s="18"/>
      <c r="GR16" s="18"/>
      <c r="GS16" s="18"/>
      <c r="GT16" s="18"/>
      <c r="GU16" s="18"/>
      <c r="GV16" s="18"/>
      <c r="GW16" s="18"/>
      <c r="GX16" s="18"/>
      <c r="GY16" s="18"/>
      <c r="GZ16" s="18"/>
      <c r="HA16" s="18"/>
      <c r="HB16" s="18"/>
      <c r="HC16" s="18"/>
      <c r="HD16" s="18"/>
      <c r="HE16" s="18"/>
      <c r="HF16" s="18"/>
      <c r="HG16" s="18"/>
      <c r="HH16" s="18"/>
      <c r="HI16" s="18"/>
      <c r="HJ16" s="18"/>
      <c r="HK16" s="18"/>
      <c r="HL16" s="18"/>
      <c r="HM16" s="18"/>
      <c r="HN16" s="18"/>
      <c r="HO16" s="18"/>
      <c r="HP16" s="18"/>
      <c r="HQ16" s="18"/>
      <c r="HR16" s="18"/>
      <c r="HS16" s="18"/>
      <c r="HT16" s="18"/>
      <c r="HU16" s="18"/>
      <c r="HV16" s="18"/>
      <c r="HW16" s="18"/>
      <c r="HX16" s="18"/>
      <c r="HY16" s="18"/>
      <c r="HZ16" s="18"/>
      <c r="IA16" s="18"/>
      <c r="IB16" s="18"/>
      <c r="IC16" s="18"/>
      <c r="ID16" s="18"/>
      <c r="IE16" s="18"/>
      <c r="IF16" s="18"/>
      <c r="IG16" s="18"/>
      <c r="IH16" s="18"/>
      <c r="II16" s="18"/>
      <c r="IJ16" s="18"/>
      <c r="IK16" s="18"/>
      <c r="IL16" s="18"/>
      <c r="IM16" s="18"/>
      <c r="IN16" s="18"/>
      <c r="IO16" s="18"/>
      <c r="IP16" s="18"/>
      <c r="IQ16" s="18"/>
      <c r="IR16" s="18"/>
      <c r="IS16" s="18"/>
      <c r="IT16" s="18"/>
      <c r="IU16" s="18"/>
      <c r="IV16" s="18"/>
    </row>
    <row r="17" spans="1:256">
      <c r="A17" s="230"/>
      <c r="B17" s="230"/>
      <c r="C17" s="19" t="s">
        <v>63</v>
      </c>
      <c r="D17" s="20"/>
      <c r="E17" s="50"/>
      <c r="F17" s="50"/>
      <c r="G17" s="50"/>
      <c r="H17" s="50"/>
      <c r="I17" s="50"/>
      <c r="J17" s="50"/>
      <c r="K17" s="50"/>
      <c r="L17" s="49"/>
      <c r="M17" s="49"/>
      <c r="N17" s="49"/>
      <c r="O17" s="49"/>
      <c r="P17" s="49"/>
      <c r="Q17" s="49"/>
      <c r="R17" s="49"/>
      <c r="S17" s="49"/>
      <c r="T17" s="20"/>
      <c r="U17" s="20"/>
      <c r="V17" s="20"/>
      <c r="W17" s="20"/>
      <c r="X17" s="18"/>
      <c r="Y17" s="18"/>
      <c r="Z17" s="18"/>
      <c r="AA17" s="18"/>
      <c r="AB17" s="18"/>
      <c r="AC17" s="18"/>
      <c r="AD17" s="18"/>
      <c r="AE17" s="18"/>
      <c r="AF17" s="18"/>
      <c r="AG17" s="18"/>
      <c r="AH17" s="18"/>
      <c r="AI17" s="18"/>
      <c r="AJ17" s="18"/>
      <c r="AK17" s="18"/>
      <c r="AL17" s="18"/>
      <c r="AM17" s="18"/>
      <c r="AN17" s="18"/>
      <c r="AO17" s="18"/>
      <c r="AP17" s="18"/>
      <c r="AQ17" s="18"/>
      <c r="AR17" s="18"/>
      <c r="AS17" s="18"/>
      <c r="AT17" s="18"/>
      <c r="AU17" s="18"/>
      <c r="AV17" s="18"/>
      <c r="AW17" s="18"/>
      <c r="AX17" s="18"/>
      <c r="AY17" s="18"/>
      <c r="AZ17" s="18"/>
      <c r="BA17" s="18"/>
      <c r="BB17" s="18"/>
      <c r="BC17" s="18"/>
      <c r="BD17" s="18"/>
      <c r="BE17" s="18"/>
      <c r="BF17" s="18"/>
      <c r="BG17" s="18"/>
      <c r="BH17" s="18"/>
      <c r="BI17" s="18"/>
      <c r="BJ17" s="18"/>
      <c r="BK17" s="18"/>
      <c r="BL17" s="18"/>
      <c r="BM17" s="18"/>
      <c r="BN17" s="18"/>
      <c r="BO17" s="18"/>
      <c r="BP17" s="18"/>
      <c r="BQ17" s="18"/>
      <c r="BR17" s="18"/>
      <c r="BS17" s="18"/>
      <c r="BT17" s="18"/>
      <c r="BU17" s="18"/>
      <c r="BV17" s="18"/>
      <c r="BW17" s="18"/>
      <c r="BX17" s="18"/>
      <c r="BY17" s="18"/>
      <c r="BZ17" s="18"/>
      <c r="CA17" s="18"/>
      <c r="CB17" s="18"/>
      <c r="CC17" s="18"/>
      <c r="CD17" s="18"/>
      <c r="CE17" s="18"/>
      <c r="CF17" s="18"/>
      <c r="CG17" s="18"/>
      <c r="CH17" s="18"/>
      <c r="CI17" s="18"/>
      <c r="CJ17" s="18"/>
      <c r="CK17" s="18"/>
      <c r="CL17" s="18"/>
      <c r="CM17" s="18"/>
      <c r="CN17" s="18"/>
      <c r="CO17" s="18"/>
      <c r="CP17" s="18"/>
      <c r="CQ17" s="18"/>
      <c r="CR17" s="18"/>
      <c r="CS17" s="18"/>
      <c r="CT17" s="18"/>
      <c r="CU17" s="18"/>
      <c r="CV17" s="18"/>
      <c r="CW17" s="18"/>
      <c r="CX17" s="18"/>
      <c r="CY17" s="18"/>
      <c r="CZ17" s="18"/>
      <c r="DA17" s="18"/>
      <c r="DB17" s="18"/>
      <c r="DC17" s="18"/>
      <c r="DD17" s="18"/>
      <c r="DE17" s="18"/>
      <c r="DF17" s="18"/>
      <c r="DG17" s="18"/>
      <c r="DH17" s="18"/>
      <c r="DI17" s="18"/>
      <c r="DJ17" s="18"/>
      <c r="DK17" s="18"/>
      <c r="DL17" s="18"/>
      <c r="DM17" s="18"/>
      <c r="DN17" s="18"/>
      <c r="DO17" s="18"/>
      <c r="DP17" s="18"/>
      <c r="DQ17" s="18"/>
      <c r="DR17" s="18"/>
      <c r="DS17" s="18"/>
      <c r="DT17" s="18"/>
      <c r="DU17" s="18"/>
      <c r="DV17" s="18"/>
      <c r="DW17" s="18"/>
      <c r="DX17" s="18"/>
      <c r="DY17" s="18"/>
      <c r="DZ17" s="18"/>
      <c r="EA17" s="18"/>
      <c r="EB17" s="18"/>
      <c r="EC17" s="18"/>
      <c r="ED17" s="18"/>
      <c r="EE17" s="18"/>
      <c r="EF17" s="18"/>
      <c r="EG17" s="18"/>
      <c r="EH17" s="18"/>
      <c r="EI17" s="18"/>
      <c r="EJ17" s="18"/>
      <c r="EK17" s="18"/>
      <c r="EL17" s="18"/>
      <c r="EM17" s="18"/>
      <c r="EN17" s="18"/>
      <c r="EO17" s="18"/>
      <c r="EP17" s="18"/>
      <c r="EQ17" s="18"/>
      <c r="ER17" s="18"/>
      <c r="ES17" s="18"/>
      <c r="ET17" s="18"/>
      <c r="EU17" s="18"/>
      <c r="EV17" s="18"/>
      <c r="EW17" s="18"/>
      <c r="EX17" s="18"/>
      <c r="EY17" s="18"/>
      <c r="EZ17" s="18"/>
      <c r="FA17" s="18"/>
      <c r="FB17" s="18"/>
      <c r="FC17" s="18"/>
      <c r="FD17" s="18"/>
      <c r="FE17" s="18"/>
      <c r="FF17" s="18"/>
      <c r="FG17" s="18"/>
      <c r="FH17" s="18"/>
      <c r="FI17" s="18"/>
      <c r="FJ17" s="18"/>
      <c r="FK17" s="18"/>
      <c r="FL17" s="18"/>
      <c r="FM17" s="18"/>
      <c r="FN17" s="18"/>
      <c r="FO17" s="18"/>
      <c r="FP17" s="18"/>
      <c r="FQ17" s="18"/>
      <c r="FR17" s="18"/>
      <c r="FS17" s="18"/>
      <c r="FT17" s="18"/>
      <c r="FU17" s="18"/>
      <c r="FV17" s="18"/>
      <c r="FW17" s="18"/>
      <c r="FX17" s="18"/>
      <c r="FY17" s="18"/>
      <c r="FZ17" s="18"/>
      <c r="GA17" s="18"/>
      <c r="GB17" s="18"/>
      <c r="GC17" s="18"/>
      <c r="GD17" s="18"/>
      <c r="GE17" s="18"/>
      <c r="GF17" s="18"/>
      <c r="GG17" s="18"/>
      <c r="GH17" s="18"/>
      <c r="GI17" s="18"/>
      <c r="GJ17" s="18"/>
      <c r="GK17" s="18"/>
      <c r="GL17" s="18"/>
      <c r="GM17" s="18"/>
      <c r="GN17" s="18"/>
      <c r="GO17" s="18"/>
      <c r="GP17" s="18"/>
      <c r="GQ17" s="18"/>
      <c r="GR17" s="18"/>
      <c r="GS17" s="18"/>
      <c r="GT17" s="18"/>
      <c r="GU17" s="18"/>
      <c r="GV17" s="18"/>
      <c r="GW17" s="18"/>
      <c r="GX17" s="18"/>
      <c r="GY17" s="18"/>
      <c r="GZ17" s="18"/>
      <c r="HA17" s="18"/>
      <c r="HB17" s="18"/>
      <c r="HC17" s="18"/>
      <c r="HD17" s="18"/>
      <c r="HE17" s="18"/>
      <c r="HF17" s="18"/>
      <c r="HG17" s="18"/>
      <c r="HH17" s="18"/>
      <c r="HI17" s="18"/>
      <c r="HJ17" s="18"/>
      <c r="HK17" s="18"/>
      <c r="HL17" s="18"/>
      <c r="HM17" s="18"/>
      <c r="HN17" s="18"/>
      <c r="HO17" s="18"/>
      <c r="HP17" s="18"/>
      <c r="HQ17" s="18"/>
      <c r="HR17" s="18"/>
      <c r="HS17" s="18"/>
      <c r="HT17" s="18"/>
      <c r="HU17" s="18"/>
      <c r="HV17" s="18"/>
      <c r="HW17" s="18"/>
      <c r="HX17" s="18"/>
      <c r="HY17" s="18"/>
      <c r="HZ17" s="18"/>
      <c r="IA17" s="18"/>
      <c r="IB17" s="18"/>
      <c r="IC17" s="18"/>
      <c r="ID17" s="18"/>
      <c r="IE17" s="18"/>
      <c r="IF17" s="18"/>
      <c r="IG17" s="18"/>
      <c r="IH17" s="18"/>
      <c r="II17" s="18"/>
      <c r="IJ17" s="18"/>
      <c r="IK17" s="18"/>
      <c r="IL17" s="18"/>
      <c r="IM17" s="18"/>
      <c r="IN17" s="18"/>
      <c r="IO17" s="18"/>
      <c r="IP17" s="18"/>
      <c r="IQ17" s="18"/>
      <c r="IR17" s="18"/>
      <c r="IS17" s="18"/>
      <c r="IT17" s="18"/>
      <c r="IU17" s="18"/>
      <c r="IV17" s="18"/>
    </row>
    <row r="18" spans="1:256" ht="22.5">
      <c r="A18" s="230" t="s">
        <v>66</v>
      </c>
      <c r="B18" s="230"/>
      <c r="C18" s="19" t="s">
        <v>62</v>
      </c>
      <c r="D18" s="20"/>
      <c r="E18" s="50"/>
      <c r="F18" s="50"/>
      <c r="G18" s="50"/>
      <c r="H18" s="50"/>
      <c r="I18" s="50"/>
      <c r="J18" s="50"/>
      <c r="K18" s="50"/>
      <c r="L18" s="48"/>
      <c r="M18" s="48"/>
      <c r="N18" s="48"/>
      <c r="O18" s="48"/>
      <c r="P18" s="48"/>
      <c r="Q18" s="48"/>
      <c r="R18" s="48"/>
      <c r="S18" s="48"/>
      <c r="T18" s="21"/>
      <c r="U18" s="21"/>
      <c r="V18" s="21"/>
      <c r="W18" s="21"/>
      <c r="X18" s="18"/>
      <c r="Y18" s="18"/>
      <c r="Z18" s="18"/>
      <c r="AA18" s="18"/>
      <c r="AB18" s="18"/>
      <c r="AC18" s="18"/>
      <c r="AD18" s="18"/>
      <c r="AE18" s="18"/>
      <c r="AF18" s="18"/>
      <c r="AG18" s="18"/>
      <c r="AH18" s="18"/>
      <c r="AI18" s="18"/>
      <c r="AJ18" s="18"/>
      <c r="AK18" s="18"/>
      <c r="AL18" s="18"/>
      <c r="AM18" s="18"/>
      <c r="AN18" s="18"/>
      <c r="AO18" s="18"/>
      <c r="AP18" s="18"/>
      <c r="AQ18" s="18"/>
      <c r="AR18" s="18"/>
      <c r="AS18" s="18"/>
      <c r="AT18" s="18"/>
      <c r="AU18" s="18"/>
      <c r="AV18" s="18"/>
      <c r="AW18" s="18"/>
      <c r="AX18" s="18"/>
      <c r="AY18" s="18"/>
      <c r="AZ18" s="18"/>
      <c r="BA18" s="18"/>
      <c r="BB18" s="18"/>
      <c r="BC18" s="18"/>
      <c r="BD18" s="18"/>
      <c r="BE18" s="18"/>
      <c r="BF18" s="18"/>
      <c r="BG18" s="18"/>
      <c r="BH18" s="18"/>
      <c r="BI18" s="18"/>
      <c r="BJ18" s="18"/>
      <c r="BK18" s="18"/>
      <c r="BL18" s="18"/>
      <c r="BM18" s="18"/>
      <c r="BN18" s="18"/>
      <c r="BO18" s="18"/>
      <c r="BP18" s="18"/>
      <c r="BQ18" s="18"/>
      <c r="BR18" s="18"/>
      <c r="BS18" s="18"/>
      <c r="BT18" s="18"/>
      <c r="BU18" s="18"/>
      <c r="BV18" s="18"/>
      <c r="BW18" s="18"/>
      <c r="BX18" s="18"/>
      <c r="BY18" s="18"/>
      <c r="BZ18" s="18"/>
      <c r="CA18" s="18"/>
      <c r="CB18" s="18"/>
      <c r="CC18" s="18"/>
      <c r="CD18" s="18"/>
      <c r="CE18" s="18"/>
      <c r="CF18" s="18"/>
      <c r="CG18" s="18"/>
      <c r="CH18" s="18"/>
      <c r="CI18" s="18"/>
      <c r="CJ18" s="18"/>
      <c r="CK18" s="18"/>
      <c r="CL18" s="18"/>
      <c r="CM18" s="18"/>
      <c r="CN18" s="18"/>
      <c r="CO18" s="18"/>
      <c r="CP18" s="18"/>
      <c r="CQ18" s="18"/>
      <c r="CR18" s="18"/>
      <c r="CS18" s="18"/>
      <c r="CT18" s="18"/>
      <c r="CU18" s="18"/>
      <c r="CV18" s="18"/>
      <c r="CW18" s="18"/>
      <c r="CX18" s="18"/>
      <c r="CY18" s="18"/>
      <c r="CZ18" s="18"/>
      <c r="DA18" s="18"/>
      <c r="DB18" s="18"/>
      <c r="DC18" s="18"/>
      <c r="DD18" s="18"/>
      <c r="DE18" s="18"/>
      <c r="DF18" s="18"/>
      <c r="DG18" s="18"/>
      <c r="DH18" s="18"/>
      <c r="DI18" s="18"/>
      <c r="DJ18" s="18"/>
      <c r="DK18" s="18"/>
      <c r="DL18" s="18"/>
      <c r="DM18" s="18"/>
      <c r="DN18" s="18"/>
      <c r="DO18" s="18"/>
      <c r="DP18" s="18"/>
      <c r="DQ18" s="18"/>
      <c r="DR18" s="18"/>
      <c r="DS18" s="18"/>
      <c r="DT18" s="18"/>
      <c r="DU18" s="18"/>
      <c r="DV18" s="18"/>
      <c r="DW18" s="18"/>
      <c r="DX18" s="18"/>
      <c r="DY18" s="18"/>
      <c r="DZ18" s="18"/>
      <c r="EA18" s="18"/>
      <c r="EB18" s="18"/>
      <c r="EC18" s="18"/>
      <c r="ED18" s="18"/>
      <c r="EE18" s="18"/>
      <c r="EF18" s="18"/>
      <c r="EG18" s="18"/>
      <c r="EH18" s="18"/>
      <c r="EI18" s="18"/>
      <c r="EJ18" s="18"/>
      <c r="EK18" s="18"/>
      <c r="EL18" s="18"/>
      <c r="EM18" s="18"/>
      <c r="EN18" s="18"/>
      <c r="EO18" s="18"/>
      <c r="EP18" s="18"/>
      <c r="EQ18" s="18"/>
      <c r="ER18" s="18"/>
      <c r="ES18" s="18"/>
      <c r="ET18" s="18"/>
      <c r="EU18" s="18"/>
      <c r="EV18" s="18"/>
      <c r="EW18" s="18"/>
      <c r="EX18" s="18"/>
      <c r="EY18" s="18"/>
      <c r="EZ18" s="18"/>
      <c r="FA18" s="18"/>
      <c r="FB18" s="18"/>
      <c r="FC18" s="18"/>
      <c r="FD18" s="18"/>
      <c r="FE18" s="18"/>
      <c r="FF18" s="18"/>
      <c r="FG18" s="18"/>
      <c r="FH18" s="18"/>
      <c r="FI18" s="18"/>
      <c r="FJ18" s="18"/>
      <c r="FK18" s="18"/>
      <c r="FL18" s="18"/>
      <c r="FM18" s="18"/>
      <c r="FN18" s="18"/>
      <c r="FO18" s="18"/>
      <c r="FP18" s="18"/>
      <c r="FQ18" s="18"/>
      <c r="FR18" s="18"/>
      <c r="FS18" s="18"/>
      <c r="FT18" s="18"/>
      <c r="FU18" s="18"/>
      <c r="FV18" s="18"/>
      <c r="FW18" s="18"/>
      <c r="FX18" s="18"/>
      <c r="FY18" s="18"/>
      <c r="FZ18" s="18"/>
      <c r="GA18" s="18"/>
      <c r="GB18" s="18"/>
      <c r="GC18" s="18"/>
      <c r="GD18" s="18"/>
      <c r="GE18" s="18"/>
      <c r="GF18" s="18"/>
      <c r="GG18" s="18"/>
      <c r="GH18" s="18"/>
      <c r="GI18" s="18"/>
      <c r="GJ18" s="18"/>
      <c r="GK18" s="18"/>
      <c r="GL18" s="18"/>
      <c r="GM18" s="18"/>
      <c r="GN18" s="18"/>
      <c r="GO18" s="18"/>
      <c r="GP18" s="18"/>
      <c r="GQ18" s="18"/>
      <c r="GR18" s="18"/>
      <c r="GS18" s="18"/>
      <c r="GT18" s="18"/>
      <c r="GU18" s="18"/>
      <c r="GV18" s="18"/>
      <c r="GW18" s="18"/>
      <c r="GX18" s="18"/>
      <c r="GY18" s="18"/>
      <c r="GZ18" s="18"/>
      <c r="HA18" s="18"/>
      <c r="HB18" s="18"/>
      <c r="HC18" s="18"/>
      <c r="HD18" s="18"/>
      <c r="HE18" s="18"/>
      <c r="HF18" s="18"/>
      <c r="HG18" s="18"/>
      <c r="HH18" s="18"/>
      <c r="HI18" s="18"/>
      <c r="HJ18" s="18"/>
      <c r="HK18" s="18"/>
      <c r="HL18" s="18"/>
      <c r="HM18" s="18"/>
      <c r="HN18" s="18"/>
      <c r="HO18" s="18"/>
      <c r="HP18" s="18"/>
      <c r="HQ18" s="18"/>
      <c r="HR18" s="18"/>
      <c r="HS18" s="18"/>
      <c r="HT18" s="18"/>
      <c r="HU18" s="18"/>
      <c r="HV18" s="18"/>
      <c r="HW18" s="18"/>
      <c r="HX18" s="18"/>
      <c r="HY18" s="18"/>
      <c r="HZ18" s="18"/>
      <c r="IA18" s="18"/>
      <c r="IB18" s="18"/>
      <c r="IC18" s="18"/>
      <c r="ID18" s="18"/>
      <c r="IE18" s="18"/>
      <c r="IF18" s="18"/>
      <c r="IG18" s="18"/>
      <c r="IH18" s="18"/>
      <c r="II18" s="18"/>
      <c r="IJ18" s="18"/>
      <c r="IK18" s="18"/>
      <c r="IL18" s="18"/>
      <c r="IM18" s="18"/>
      <c r="IN18" s="18"/>
      <c r="IO18" s="18"/>
      <c r="IP18" s="18"/>
      <c r="IQ18" s="18"/>
      <c r="IR18" s="18"/>
      <c r="IS18" s="18"/>
      <c r="IT18" s="18"/>
      <c r="IU18" s="18"/>
      <c r="IV18" s="18"/>
    </row>
    <row r="19" spans="1:256">
      <c r="A19" s="230"/>
      <c r="B19" s="230"/>
      <c r="C19" s="19" t="s">
        <v>63</v>
      </c>
      <c r="D19" s="20"/>
      <c r="E19" s="50"/>
      <c r="F19" s="50"/>
      <c r="G19" s="50"/>
      <c r="H19" s="50"/>
      <c r="I19" s="50"/>
      <c r="J19" s="50"/>
      <c r="K19" s="50"/>
      <c r="L19" s="49"/>
      <c r="M19" s="49"/>
      <c r="N19" s="49"/>
      <c r="O19" s="49"/>
      <c r="P19" s="49"/>
      <c r="Q19" s="49"/>
      <c r="R19" s="49"/>
      <c r="S19" s="49"/>
      <c r="T19" s="20"/>
      <c r="U19" s="20"/>
      <c r="V19" s="20"/>
      <c r="W19" s="20"/>
      <c r="X19" s="18"/>
      <c r="Y19" s="18"/>
      <c r="Z19" s="18"/>
      <c r="AA19" s="18"/>
      <c r="AB19" s="18"/>
      <c r="AC19" s="18"/>
      <c r="AD19" s="18"/>
      <c r="AE19" s="18"/>
      <c r="AF19" s="18"/>
      <c r="AG19" s="18"/>
      <c r="AH19" s="18"/>
      <c r="AI19" s="18"/>
      <c r="AJ19" s="18"/>
      <c r="AK19" s="18"/>
      <c r="AL19" s="18"/>
      <c r="AM19" s="18"/>
      <c r="AN19" s="18"/>
      <c r="AO19" s="18"/>
      <c r="AP19" s="18"/>
      <c r="AQ19" s="18"/>
      <c r="AR19" s="18"/>
      <c r="AS19" s="18"/>
      <c r="AT19" s="18"/>
      <c r="AU19" s="18"/>
      <c r="AV19" s="18"/>
      <c r="AW19" s="18"/>
      <c r="AX19" s="18"/>
      <c r="AY19" s="18"/>
      <c r="AZ19" s="18"/>
      <c r="BA19" s="18"/>
      <c r="BB19" s="18"/>
      <c r="BC19" s="18"/>
      <c r="BD19" s="18"/>
      <c r="BE19" s="18"/>
      <c r="BF19" s="18"/>
      <c r="BG19" s="18"/>
      <c r="BH19" s="18"/>
      <c r="BI19" s="18"/>
      <c r="BJ19" s="18"/>
      <c r="BK19" s="18"/>
      <c r="BL19" s="18"/>
      <c r="BM19" s="18"/>
      <c r="BN19" s="18"/>
      <c r="BO19" s="18"/>
      <c r="BP19" s="18"/>
      <c r="BQ19" s="18"/>
      <c r="BR19" s="18"/>
      <c r="BS19" s="18"/>
      <c r="BT19" s="18"/>
      <c r="BU19" s="18"/>
      <c r="BV19" s="18"/>
      <c r="BW19" s="18"/>
      <c r="BX19" s="18"/>
      <c r="BY19" s="18"/>
      <c r="BZ19" s="18"/>
      <c r="CA19" s="18"/>
      <c r="CB19" s="18"/>
      <c r="CC19" s="18"/>
      <c r="CD19" s="18"/>
      <c r="CE19" s="18"/>
      <c r="CF19" s="18"/>
      <c r="CG19" s="18"/>
      <c r="CH19" s="18"/>
      <c r="CI19" s="18"/>
      <c r="CJ19" s="18"/>
      <c r="CK19" s="18"/>
      <c r="CL19" s="18"/>
      <c r="CM19" s="18"/>
      <c r="CN19" s="18"/>
      <c r="CO19" s="18"/>
      <c r="CP19" s="18"/>
      <c r="CQ19" s="18"/>
      <c r="CR19" s="18"/>
      <c r="CS19" s="18"/>
      <c r="CT19" s="18"/>
      <c r="CU19" s="18"/>
      <c r="CV19" s="18"/>
      <c r="CW19" s="18"/>
      <c r="CX19" s="18"/>
      <c r="CY19" s="18"/>
      <c r="CZ19" s="18"/>
      <c r="DA19" s="18"/>
      <c r="DB19" s="18"/>
      <c r="DC19" s="18"/>
      <c r="DD19" s="18"/>
      <c r="DE19" s="18"/>
      <c r="DF19" s="18"/>
      <c r="DG19" s="18"/>
      <c r="DH19" s="18"/>
      <c r="DI19" s="18"/>
      <c r="DJ19" s="18"/>
      <c r="DK19" s="18"/>
      <c r="DL19" s="18"/>
      <c r="DM19" s="18"/>
      <c r="DN19" s="18"/>
      <c r="DO19" s="18"/>
      <c r="DP19" s="18"/>
      <c r="DQ19" s="18"/>
      <c r="DR19" s="18"/>
      <c r="DS19" s="18"/>
      <c r="DT19" s="18"/>
      <c r="DU19" s="18"/>
      <c r="DV19" s="18"/>
      <c r="DW19" s="18"/>
      <c r="DX19" s="18"/>
      <c r="DY19" s="18"/>
      <c r="DZ19" s="18"/>
      <c r="EA19" s="18"/>
      <c r="EB19" s="18"/>
      <c r="EC19" s="18"/>
      <c r="ED19" s="18"/>
      <c r="EE19" s="18"/>
      <c r="EF19" s="18"/>
      <c r="EG19" s="18"/>
      <c r="EH19" s="18"/>
      <c r="EI19" s="18"/>
      <c r="EJ19" s="18"/>
      <c r="EK19" s="18"/>
      <c r="EL19" s="18"/>
      <c r="EM19" s="18"/>
      <c r="EN19" s="18"/>
      <c r="EO19" s="18"/>
      <c r="EP19" s="18"/>
      <c r="EQ19" s="18"/>
      <c r="ER19" s="18"/>
      <c r="ES19" s="18"/>
      <c r="ET19" s="18"/>
      <c r="EU19" s="18"/>
      <c r="EV19" s="18"/>
      <c r="EW19" s="18"/>
      <c r="EX19" s="18"/>
      <c r="EY19" s="18"/>
      <c r="EZ19" s="18"/>
      <c r="FA19" s="18"/>
      <c r="FB19" s="18"/>
      <c r="FC19" s="18"/>
      <c r="FD19" s="18"/>
      <c r="FE19" s="18"/>
      <c r="FF19" s="18"/>
      <c r="FG19" s="18"/>
      <c r="FH19" s="18"/>
      <c r="FI19" s="18"/>
      <c r="FJ19" s="18"/>
      <c r="FK19" s="18"/>
      <c r="FL19" s="18"/>
      <c r="FM19" s="18"/>
      <c r="FN19" s="18"/>
      <c r="FO19" s="18"/>
      <c r="FP19" s="18"/>
      <c r="FQ19" s="18"/>
      <c r="FR19" s="18"/>
      <c r="FS19" s="18"/>
      <c r="FT19" s="18"/>
      <c r="FU19" s="18"/>
      <c r="FV19" s="18"/>
      <c r="FW19" s="18"/>
      <c r="FX19" s="18"/>
      <c r="FY19" s="18"/>
      <c r="FZ19" s="18"/>
      <c r="GA19" s="18"/>
      <c r="GB19" s="18"/>
      <c r="GC19" s="18"/>
      <c r="GD19" s="18"/>
      <c r="GE19" s="18"/>
      <c r="GF19" s="18"/>
      <c r="GG19" s="18"/>
      <c r="GH19" s="18"/>
      <c r="GI19" s="18"/>
      <c r="GJ19" s="18"/>
      <c r="GK19" s="18"/>
      <c r="GL19" s="18"/>
      <c r="GM19" s="18"/>
      <c r="GN19" s="18"/>
      <c r="GO19" s="18"/>
      <c r="GP19" s="18"/>
      <c r="GQ19" s="18"/>
      <c r="GR19" s="18"/>
      <c r="GS19" s="18"/>
      <c r="GT19" s="18"/>
      <c r="GU19" s="18"/>
      <c r="GV19" s="18"/>
      <c r="GW19" s="18"/>
      <c r="GX19" s="18"/>
      <c r="GY19" s="18"/>
      <c r="GZ19" s="18"/>
      <c r="HA19" s="18"/>
      <c r="HB19" s="18"/>
      <c r="HC19" s="18"/>
      <c r="HD19" s="18"/>
      <c r="HE19" s="18"/>
      <c r="HF19" s="18"/>
      <c r="HG19" s="18"/>
      <c r="HH19" s="18"/>
      <c r="HI19" s="18"/>
      <c r="HJ19" s="18"/>
      <c r="HK19" s="18"/>
      <c r="HL19" s="18"/>
      <c r="HM19" s="18"/>
      <c r="HN19" s="18"/>
      <c r="HO19" s="18"/>
      <c r="HP19" s="18"/>
      <c r="HQ19" s="18"/>
      <c r="HR19" s="18"/>
      <c r="HS19" s="18"/>
      <c r="HT19" s="18"/>
      <c r="HU19" s="18"/>
      <c r="HV19" s="18"/>
      <c r="HW19" s="18"/>
      <c r="HX19" s="18"/>
      <c r="HY19" s="18"/>
      <c r="HZ19" s="18"/>
      <c r="IA19" s="18"/>
      <c r="IB19" s="18"/>
      <c r="IC19" s="18"/>
      <c r="ID19" s="18"/>
      <c r="IE19" s="18"/>
      <c r="IF19" s="18"/>
      <c r="IG19" s="18"/>
      <c r="IH19" s="18"/>
      <c r="II19" s="18"/>
      <c r="IJ19" s="18"/>
      <c r="IK19" s="18"/>
      <c r="IL19" s="18"/>
      <c r="IM19" s="18"/>
      <c r="IN19" s="18"/>
      <c r="IO19" s="18"/>
      <c r="IP19" s="18"/>
      <c r="IQ19" s="18"/>
      <c r="IR19" s="18"/>
      <c r="IS19" s="18"/>
      <c r="IT19" s="18"/>
      <c r="IU19" s="18"/>
      <c r="IV19" s="18"/>
    </row>
    <row r="20" spans="1:256">
      <c r="A20" s="233" t="s">
        <v>67</v>
      </c>
      <c r="B20" s="234"/>
      <c r="C20" s="22"/>
      <c r="D20" s="23"/>
      <c r="E20" s="51"/>
      <c r="F20" s="51"/>
      <c r="G20" s="51"/>
      <c r="H20" s="51"/>
      <c r="I20" s="51"/>
      <c r="J20" s="51"/>
      <c r="K20" s="51"/>
      <c r="L20" s="52"/>
      <c r="M20" s="52"/>
      <c r="N20" s="52"/>
      <c r="O20" s="52"/>
      <c r="P20" s="51"/>
      <c r="Q20" s="51"/>
      <c r="R20" s="51"/>
      <c r="S20" s="51"/>
      <c r="T20" s="51"/>
      <c r="U20" s="51"/>
      <c r="V20" s="51"/>
      <c r="W20" s="51"/>
      <c r="X20" s="18"/>
      <c r="Y20" s="18"/>
      <c r="Z20" s="18"/>
      <c r="AA20" s="18"/>
      <c r="AB20" s="18"/>
      <c r="AC20" s="18"/>
      <c r="AD20" s="18"/>
      <c r="AE20" s="18"/>
      <c r="AF20" s="18"/>
      <c r="AG20" s="18"/>
      <c r="AH20" s="18"/>
      <c r="AI20" s="18"/>
      <c r="AJ20" s="18"/>
      <c r="AK20" s="18"/>
      <c r="AL20" s="18"/>
      <c r="AM20" s="18"/>
      <c r="AN20" s="18"/>
      <c r="AO20" s="18"/>
      <c r="AP20" s="18"/>
      <c r="AQ20" s="18"/>
      <c r="AR20" s="18"/>
      <c r="AS20" s="18"/>
      <c r="AT20" s="18"/>
      <c r="AU20" s="18"/>
      <c r="AV20" s="18"/>
      <c r="AW20" s="18"/>
      <c r="AX20" s="18"/>
      <c r="AY20" s="18"/>
      <c r="AZ20" s="18"/>
      <c r="BA20" s="18"/>
      <c r="BB20" s="18"/>
      <c r="BC20" s="18"/>
      <c r="BD20" s="18"/>
      <c r="BE20" s="18"/>
      <c r="BF20" s="18"/>
      <c r="BG20" s="18"/>
      <c r="BH20" s="18"/>
      <c r="BI20" s="18"/>
      <c r="BJ20" s="18"/>
      <c r="BK20" s="18"/>
      <c r="BL20" s="18"/>
      <c r="BM20" s="18"/>
      <c r="BN20" s="18"/>
      <c r="BO20" s="18"/>
      <c r="BP20" s="18"/>
      <c r="BQ20" s="18"/>
      <c r="BR20" s="18"/>
      <c r="BS20" s="18"/>
      <c r="BT20" s="18"/>
      <c r="BU20" s="18"/>
      <c r="BV20" s="18"/>
      <c r="BW20" s="18"/>
      <c r="BX20" s="18"/>
      <c r="BY20" s="18"/>
      <c r="BZ20" s="18"/>
      <c r="CA20" s="18"/>
      <c r="CB20" s="18"/>
      <c r="CC20" s="18"/>
      <c r="CD20" s="18"/>
      <c r="CE20" s="18"/>
      <c r="CF20" s="18"/>
      <c r="CG20" s="18"/>
      <c r="CH20" s="18"/>
      <c r="CI20" s="18"/>
      <c r="CJ20" s="18"/>
      <c r="CK20" s="18"/>
      <c r="CL20" s="18"/>
      <c r="CM20" s="18"/>
      <c r="CN20" s="18"/>
      <c r="CO20" s="18"/>
      <c r="CP20" s="18"/>
      <c r="CQ20" s="18"/>
      <c r="CR20" s="18"/>
      <c r="CS20" s="18"/>
      <c r="CT20" s="18"/>
      <c r="CU20" s="18"/>
      <c r="CV20" s="18"/>
      <c r="CW20" s="18"/>
      <c r="CX20" s="18"/>
      <c r="CY20" s="18"/>
      <c r="CZ20" s="18"/>
      <c r="DA20" s="18"/>
      <c r="DB20" s="18"/>
      <c r="DC20" s="18"/>
      <c r="DD20" s="18"/>
      <c r="DE20" s="18"/>
      <c r="DF20" s="18"/>
      <c r="DG20" s="18"/>
      <c r="DH20" s="18"/>
      <c r="DI20" s="18"/>
      <c r="DJ20" s="18"/>
      <c r="DK20" s="18"/>
      <c r="DL20" s="18"/>
      <c r="DM20" s="18"/>
      <c r="DN20" s="18"/>
      <c r="DO20" s="18"/>
      <c r="DP20" s="18"/>
      <c r="DQ20" s="18"/>
      <c r="DR20" s="18"/>
      <c r="DS20" s="18"/>
      <c r="DT20" s="18"/>
      <c r="DU20" s="18"/>
      <c r="DV20" s="18"/>
      <c r="DW20" s="18"/>
      <c r="DX20" s="18"/>
      <c r="DY20" s="18"/>
      <c r="DZ20" s="18"/>
      <c r="EA20" s="18"/>
      <c r="EB20" s="18"/>
      <c r="EC20" s="18"/>
      <c r="ED20" s="18"/>
      <c r="EE20" s="18"/>
      <c r="EF20" s="18"/>
      <c r="EG20" s="18"/>
      <c r="EH20" s="18"/>
      <c r="EI20" s="18"/>
      <c r="EJ20" s="18"/>
      <c r="EK20" s="18"/>
      <c r="EL20" s="18"/>
      <c r="EM20" s="18"/>
      <c r="EN20" s="18"/>
      <c r="EO20" s="18"/>
      <c r="EP20" s="18"/>
      <c r="EQ20" s="18"/>
      <c r="ER20" s="18"/>
      <c r="ES20" s="18"/>
      <c r="ET20" s="18"/>
      <c r="EU20" s="18"/>
      <c r="EV20" s="18"/>
      <c r="EW20" s="18"/>
      <c r="EX20" s="18"/>
      <c r="EY20" s="18"/>
      <c r="EZ20" s="18"/>
      <c r="FA20" s="18"/>
      <c r="FB20" s="18"/>
      <c r="FC20" s="18"/>
      <c r="FD20" s="18"/>
      <c r="FE20" s="18"/>
      <c r="FF20" s="18"/>
      <c r="FG20" s="18"/>
      <c r="FH20" s="18"/>
      <c r="FI20" s="18"/>
      <c r="FJ20" s="18"/>
      <c r="FK20" s="18"/>
      <c r="FL20" s="18"/>
      <c r="FM20" s="18"/>
      <c r="FN20" s="18"/>
      <c r="FO20" s="18"/>
      <c r="FP20" s="18"/>
      <c r="FQ20" s="18"/>
      <c r="FR20" s="18"/>
      <c r="FS20" s="18"/>
      <c r="FT20" s="18"/>
      <c r="FU20" s="18"/>
      <c r="FV20" s="18"/>
      <c r="FW20" s="18"/>
      <c r="FX20" s="18"/>
      <c r="FY20" s="18"/>
      <c r="FZ20" s="18"/>
      <c r="GA20" s="18"/>
      <c r="GB20" s="18"/>
      <c r="GC20" s="18"/>
      <c r="GD20" s="18"/>
      <c r="GE20" s="18"/>
      <c r="GF20" s="18"/>
      <c r="GG20" s="18"/>
      <c r="GH20" s="18"/>
      <c r="GI20" s="18"/>
      <c r="GJ20" s="18"/>
      <c r="GK20" s="18"/>
      <c r="GL20" s="18"/>
      <c r="GM20" s="18"/>
      <c r="GN20" s="18"/>
      <c r="GO20" s="18"/>
      <c r="GP20" s="18"/>
      <c r="GQ20" s="18"/>
      <c r="GR20" s="18"/>
      <c r="GS20" s="18"/>
      <c r="GT20" s="18"/>
      <c r="GU20" s="18"/>
      <c r="GV20" s="18"/>
      <c r="GW20" s="18"/>
      <c r="GX20" s="18"/>
      <c r="GY20" s="18"/>
      <c r="GZ20" s="18"/>
      <c r="HA20" s="18"/>
      <c r="HB20" s="18"/>
      <c r="HC20" s="18"/>
      <c r="HD20" s="18"/>
      <c r="HE20" s="18"/>
      <c r="HF20" s="18"/>
      <c r="HG20" s="18"/>
      <c r="HH20" s="18"/>
      <c r="HI20" s="18"/>
      <c r="HJ20" s="18"/>
      <c r="HK20" s="18"/>
      <c r="HL20" s="18"/>
      <c r="HM20" s="18"/>
      <c r="HN20" s="18"/>
      <c r="HO20" s="18"/>
      <c r="HP20" s="18"/>
      <c r="HQ20" s="18"/>
      <c r="HR20" s="18"/>
      <c r="HS20" s="18"/>
      <c r="HT20" s="18"/>
      <c r="HU20" s="18"/>
      <c r="HV20" s="18"/>
      <c r="HW20" s="18"/>
      <c r="HX20" s="18"/>
      <c r="HY20" s="18"/>
      <c r="HZ20" s="18"/>
      <c r="IA20" s="18"/>
      <c r="IB20" s="18"/>
      <c r="IC20" s="18"/>
      <c r="ID20" s="18"/>
      <c r="IE20" s="18"/>
      <c r="IF20" s="18"/>
      <c r="IG20" s="18"/>
      <c r="IH20" s="18"/>
      <c r="II20" s="18"/>
      <c r="IJ20" s="18"/>
      <c r="IK20" s="18"/>
      <c r="IL20" s="18"/>
      <c r="IM20" s="18"/>
      <c r="IN20" s="18"/>
      <c r="IO20" s="18"/>
      <c r="IP20" s="18"/>
      <c r="IQ20" s="18"/>
      <c r="IR20" s="18"/>
      <c r="IS20" s="18"/>
      <c r="IT20" s="18"/>
      <c r="IU20" s="18"/>
      <c r="IV20" s="18"/>
    </row>
    <row r="21" spans="1:256">
      <c r="A21" s="224" t="s">
        <v>68</v>
      </c>
      <c r="B21" s="225"/>
      <c r="C21" s="53"/>
      <c r="D21" s="45"/>
      <c r="E21" s="45"/>
      <c r="F21" s="45"/>
      <c r="G21" s="45"/>
      <c r="H21" s="45"/>
      <c r="I21" s="45"/>
      <c r="J21" s="45"/>
      <c r="K21" s="45"/>
      <c r="L21" s="54"/>
      <c r="M21" s="54"/>
      <c r="N21" s="54"/>
      <c r="O21" s="54"/>
      <c r="P21" s="54"/>
      <c r="Q21" s="54"/>
      <c r="R21" s="54"/>
      <c r="S21" s="54"/>
      <c r="T21" s="54"/>
      <c r="U21" s="54"/>
      <c r="V21" s="54"/>
      <c r="W21" s="54"/>
    </row>
    <row r="22" spans="1:256">
      <c r="A22" s="226" t="s">
        <v>69</v>
      </c>
      <c r="B22" s="227"/>
      <c r="C22" s="228"/>
      <c r="D22" s="45"/>
      <c r="E22" s="45"/>
      <c r="F22" s="45"/>
      <c r="G22" s="45"/>
      <c r="H22" s="45"/>
      <c r="I22" s="45"/>
      <c r="J22" s="45"/>
      <c r="K22" s="45"/>
      <c r="L22" s="45"/>
      <c r="M22" s="45"/>
      <c r="N22" s="45"/>
      <c r="O22" s="45"/>
      <c r="P22" s="45"/>
      <c r="Q22" s="45"/>
      <c r="R22" s="45"/>
      <c r="S22" s="45"/>
      <c r="T22" s="45"/>
      <c r="U22" s="45"/>
      <c r="V22" s="45"/>
      <c r="W22" s="45"/>
    </row>
    <row r="23" spans="1:256" ht="22.5">
      <c r="A23" s="229" t="s">
        <v>70</v>
      </c>
      <c r="B23" s="231" t="s">
        <v>71</v>
      </c>
      <c r="C23" s="15" t="s">
        <v>62</v>
      </c>
      <c r="D23" s="16"/>
      <c r="E23" s="55"/>
      <c r="F23" s="55"/>
      <c r="G23" s="16"/>
      <c r="H23" s="16"/>
      <c r="I23" s="55"/>
      <c r="J23" s="55"/>
      <c r="K23" s="55"/>
      <c r="L23" s="56"/>
      <c r="M23" s="56"/>
      <c r="N23" s="56"/>
      <c r="O23" s="56"/>
      <c r="P23" s="56"/>
      <c r="Q23" s="56"/>
      <c r="R23" s="56"/>
      <c r="S23" s="56"/>
      <c r="T23" s="17"/>
      <c r="U23" s="17"/>
      <c r="V23" s="17"/>
      <c r="W23" s="17"/>
      <c r="Y23" s="25"/>
    </row>
    <row r="24" spans="1:256">
      <c r="A24" s="230"/>
      <c r="B24" s="232"/>
      <c r="C24" s="19" t="s">
        <v>63</v>
      </c>
      <c r="D24" s="20"/>
      <c r="E24" s="50"/>
      <c r="F24" s="50"/>
      <c r="G24" s="20"/>
      <c r="H24" s="20"/>
      <c r="I24" s="50"/>
      <c r="J24" s="50"/>
      <c r="K24" s="50"/>
      <c r="L24" s="49"/>
      <c r="M24" s="49"/>
      <c r="N24" s="49"/>
      <c r="O24" s="50"/>
      <c r="P24" s="49"/>
      <c r="Q24" s="49"/>
      <c r="R24" s="49"/>
      <c r="S24" s="49"/>
      <c r="T24" s="20"/>
      <c r="U24" s="20"/>
      <c r="V24" s="20"/>
      <c r="W24" s="20"/>
    </row>
    <row r="25" spans="1:256">
      <c r="A25" s="230"/>
      <c r="B25" s="26" t="s">
        <v>72</v>
      </c>
      <c r="C25" s="27"/>
      <c r="D25" s="20"/>
      <c r="E25" s="20"/>
      <c r="F25" s="20"/>
      <c r="G25" s="20"/>
      <c r="H25" s="20"/>
      <c r="I25" s="20"/>
      <c r="J25" s="20"/>
      <c r="K25" s="20"/>
      <c r="L25" s="20"/>
      <c r="M25" s="20"/>
      <c r="N25" s="20"/>
      <c r="O25" s="20"/>
      <c r="P25" s="20"/>
      <c r="Q25" s="20"/>
      <c r="R25" s="20"/>
      <c r="S25" s="20"/>
      <c r="T25" s="20"/>
      <c r="U25" s="20"/>
      <c r="V25" s="20"/>
      <c r="W25" s="20"/>
    </row>
    <row r="26" spans="1:256" ht="22.5">
      <c r="A26" s="230" t="s">
        <v>73</v>
      </c>
      <c r="B26" s="26" t="s">
        <v>71</v>
      </c>
      <c r="C26" s="19" t="s">
        <v>62</v>
      </c>
      <c r="D26" s="20"/>
      <c r="E26" s="20"/>
      <c r="F26" s="20"/>
      <c r="G26" s="20"/>
      <c r="H26" s="20"/>
      <c r="I26" s="50"/>
      <c r="J26" s="50"/>
      <c r="K26" s="20"/>
      <c r="L26" s="48"/>
      <c r="M26" s="48"/>
      <c r="N26" s="48"/>
      <c r="O26" s="48"/>
      <c r="P26" s="48"/>
      <c r="Q26" s="48"/>
      <c r="R26" s="48"/>
      <c r="S26" s="48"/>
      <c r="T26" s="21"/>
      <c r="U26" s="21"/>
      <c r="V26" s="21"/>
      <c r="W26" s="21"/>
    </row>
    <row r="27" spans="1:256">
      <c r="A27" s="230"/>
      <c r="B27" s="26"/>
      <c r="C27" s="19" t="s">
        <v>63</v>
      </c>
      <c r="D27" s="20"/>
      <c r="E27" s="20"/>
      <c r="F27" s="20"/>
      <c r="G27" s="20"/>
      <c r="H27" s="20"/>
      <c r="I27" s="50"/>
      <c r="J27" s="50"/>
      <c r="K27" s="20"/>
      <c r="L27" s="20"/>
      <c r="M27" s="50"/>
      <c r="N27" s="50"/>
      <c r="O27" s="20"/>
      <c r="P27" s="20"/>
      <c r="Q27" s="50"/>
      <c r="R27" s="50"/>
      <c r="S27" s="20"/>
      <c r="T27" s="20"/>
      <c r="U27" s="20"/>
      <c r="V27" s="20"/>
      <c r="W27" s="20"/>
    </row>
    <row r="28" spans="1:256">
      <c r="A28" s="230"/>
      <c r="B28" s="20" t="s">
        <v>72</v>
      </c>
      <c r="C28" s="27"/>
      <c r="D28" s="20"/>
      <c r="E28" s="20"/>
      <c r="F28" s="20"/>
      <c r="G28" s="20"/>
      <c r="H28" s="20"/>
      <c r="I28" s="20"/>
      <c r="J28" s="20"/>
      <c r="K28" s="20"/>
      <c r="L28" s="20"/>
      <c r="M28" s="20"/>
      <c r="N28" s="20"/>
      <c r="O28" s="20"/>
      <c r="P28" s="20"/>
      <c r="Q28" s="20"/>
      <c r="R28" s="20"/>
      <c r="S28" s="20"/>
      <c r="T28" s="20"/>
      <c r="U28" s="20"/>
      <c r="V28" s="20"/>
      <c r="W28" s="20"/>
    </row>
    <row r="29" spans="1:256">
      <c r="A29" s="230" t="s">
        <v>74</v>
      </c>
      <c r="B29" s="20" t="s">
        <v>71</v>
      </c>
      <c r="C29" s="27"/>
      <c r="D29" s="20"/>
      <c r="E29" s="20"/>
      <c r="F29" s="20"/>
      <c r="G29" s="20"/>
      <c r="H29" s="20"/>
      <c r="I29" s="20"/>
      <c r="J29" s="20"/>
      <c r="K29" s="20"/>
      <c r="L29" s="48"/>
      <c r="M29" s="48"/>
      <c r="N29" s="48"/>
      <c r="O29" s="48"/>
      <c r="P29" s="48"/>
      <c r="Q29" s="48"/>
      <c r="R29" s="48"/>
      <c r="S29" s="48"/>
      <c r="T29" s="21"/>
      <c r="U29" s="21"/>
      <c r="V29" s="21"/>
      <c r="W29" s="21"/>
      <c r="Y29" s="25"/>
    </row>
    <row r="30" spans="1:256">
      <c r="A30" s="230"/>
      <c r="B30" s="20" t="s">
        <v>72</v>
      </c>
      <c r="C30" s="27"/>
      <c r="D30" s="20"/>
      <c r="E30" s="20"/>
      <c r="F30" s="20"/>
      <c r="G30" s="20"/>
      <c r="H30" s="20"/>
      <c r="I30" s="20"/>
      <c r="J30" s="20"/>
      <c r="K30" s="20"/>
      <c r="L30" s="20"/>
      <c r="M30" s="20"/>
      <c r="N30" s="20"/>
      <c r="O30" s="20"/>
      <c r="P30" s="20"/>
      <c r="Q30" s="20"/>
      <c r="R30" s="20"/>
      <c r="S30" s="20"/>
      <c r="T30" s="20"/>
      <c r="U30" s="20"/>
      <c r="V30" s="20"/>
      <c r="W30" s="20"/>
    </row>
    <row r="31" spans="1:256" ht="22.5">
      <c r="A31" s="230" t="s">
        <v>75</v>
      </c>
      <c r="B31" s="232" t="s">
        <v>71</v>
      </c>
      <c r="C31" s="19" t="s">
        <v>62</v>
      </c>
      <c r="D31" s="20"/>
      <c r="E31" s="20"/>
      <c r="F31" s="20"/>
      <c r="G31" s="20"/>
      <c r="H31" s="20"/>
      <c r="I31" s="20"/>
      <c r="J31" s="20"/>
      <c r="K31" s="20"/>
      <c r="L31" s="48"/>
      <c r="M31" s="48"/>
      <c r="N31" s="48"/>
      <c r="O31" s="48"/>
      <c r="P31" s="48"/>
      <c r="Q31" s="48"/>
      <c r="R31" s="48"/>
      <c r="S31" s="48"/>
      <c r="T31" s="21"/>
      <c r="U31" s="21"/>
      <c r="V31" s="21"/>
      <c r="W31" s="21"/>
    </row>
    <row r="32" spans="1:256">
      <c r="A32" s="230"/>
      <c r="B32" s="232"/>
      <c r="C32" s="19" t="s">
        <v>63</v>
      </c>
      <c r="D32" s="20"/>
      <c r="E32" s="20"/>
      <c r="F32" s="20"/>
      <c r="G32" s="20"/>
      <c r="H32" s="20"/>
      <c r="I32" s="20"/>
      <c r="J32" s="20"/>
      <c r="K32" s="20"/>
      <c r="L32" s="20"/>
      <c r="M32" s="20"/>
      <c r="N32" s="20"/>
      <c r="O32" s="20"/>
      <c r="P32" s="20"/>
      <c r="Q32" s="50"/>
      <c r="R32" s="50"/>
      <c r="S32" s="20"/>
      <c r="T32" s="20"/>
      <c r="U32" s="20"/>
      <c r="V32" s="20"/>
      <c r="W32" s="20"/>
    </row>
    <row r="33" spans="1:256">
      <c r="A33" s="230"/>
      <c r="B33" s="20" t="s">
        <v>72</v>
      </c>
      <c r="C33" s="27"/>
      <c r="D33" s="20"/>
      <c r="E33" s="20"/>
      <c r="F33" s="20"/>
      <c r="G33" s="20"/>
      <c r="H33" s="20"/>
      <c r="I33" s="20"/>
      <c r="J33" s="20"/>
      <c r="K33" s="20"/>
      <c r="L33" s="20"/>
      <c r="M33" s="20"/>
      <c r="N33" s="20"/>
      <c r="O33" s="20"/>
      <c r="P33" s="20"/>
      <c r="Q33" s="20"/>
      <c r="R33" s="20"/>
      <c r="S33" s="20"/>
      <c r="T33" s="20"/>
      <c r="U33" s="20"/>
      <c r="V33" s="20"/>
      <c r="W33" s="20"/>
    </row>
    <row r="34" spans="1:256">
      <c r="A34" s="230" t="s">
        <v>76</v>
      </c>
      <c r="B34" s="20" t="s">
        <v>71</v>
      </c>
      <c r="C34" s="27"/>
      <c r="D34" s="20"/>
      <c r="E34" s="20"/>
      <c r="F34" s="20"/>
      <c r="G34" s="20"/>
      <c r="H34" s="20"/>
      <c r="I34" s="20"/>
      <c r="J34" s="20"/>
      <c r="K34" s="20"/>
      <c r="L34" s="48"/>
      <c r="M34" s="48"/>
      <c r="N34" s="48"/>
      <c r="O34" s="48"/>
      <c r="P34" s="48"/>
      <c r="Q34" s="48"/>
      <c r="R34" s="48"/>
      <c r="S34" s="48"/>
      <c r="T34" s="21"/>
      <c r="U34" s="21"/>
      <c r="V34" s="21"/>
      <c r="W34" s="21"/>
    </row>
    <row r="35" spans="1:256">
      <c r="A35" s="230"/>
      <c r="B35" s="20" t="s">
        <v>72</v>
      </c>
      <c r="C35" s="27"/>
      <c r="D35" s="20"/>
      <c r="E35" s="20"/>
      <c r="F35" s="20"/>
      <c r="G35" s="20"/>
      <c r="H35" s="20"/>
      <c r="I35" s="20"/>
      <c r="J35" s="20"/>
      <c r="K35" s="20"/>
      <c r="L35" s="20"/>
      <c r="M35" s="20"/>
      <c r="N35" s="20"/>
      <c r="O35" s="20"/>
      <c r="P35" s="20"/>
      <c r="Q35" s="20"/>
      <c r="R35" s="20"/>
      <c r="S35" s="20"/>
      <c r="T35" s="20"/>
      <c r="U35" s="20"/>
      <c r="V35" s="20"/>
      <c r="W35" s="20"/>
    </row>
    <row r="36" spans="1:256">
      <c r="A36" s="230" t="s">
        <v>77</v>
      </c>
      <c r="B36" s="20" t="s">
        <v>71</v>
      </c>
      <c r="C36" s="27"/>
      <c r="D36" s="20"/>
      <c r="E36" s="20"/>
      <c r="F36" s="20"/>
      <c r="G36" s="20"/>
      <c r="H36" s="20"/>
      <c r="I36" s="20"/>
      <c r="J36" s="20"/>
      <c r="K36" s="20"/>
      <c r="L36" s="20"/>
      <c r="M36" s="20"/>
      <c r="N36" s="20"/>
      <c r="O36" s="20"/>
      <c r="P36" s="20"/>
      <c r="Q36" s="20"/>
      <c r="R36" s="20"/>
      <c r="S36" s="20"/>
      <c r="T36" s="20"/>
      <c r="U36" s="20"/>
      <c r="V36" s="20"/>
      <c r="W36" s="20"/>
    </row>
    <row r="37" spans="1:256">
      <c r="A37" s="230"/>
      <c r="B37" s="20" t="s">
        <v>72</v>
      </c>
      <c r="C37" s="27"/>
      <c r="D37" s="20"/>
      <c r="E37" s="20"/>
      <c r="F37" s="20"/>
      <c r="G37" s="20"/>
      <c r="H37" s="20"/>
      <c r="I37" s="20"/>
      <c r="J37" s="20"/>
      <c r="K37" s="20"/>
      <c r="L37" s="20"/>
      <c r="M37" s="20"/>
      <c r="N37" s="20"/>
      <c r="O37" s="20"/>
      <c r="P37" s="20"/>
      <c r="Q37" s="20"/>
      <c r="R37" s="20"/>
      <c r="S37" s="20"/>
      <c r="T37" s="20"/>
      <c r="U37" s="20"/>
      <c r="V37" s="20"/>
      <c r="W37" s="20"/>
    </row>
    <row r="38" spans="1:256">
      <c r="A38" s="230" t="s">
        <v>78</v>
      </c>
      <c r="B38" s="20" t="s">
        <v>71</v>
      </c>
      <c r="C38" s="27"/>
      <c r="D38" s="20"/>
      <c r="E38" s="20"/>
      <c r="F38" s="20"/>
      <c r="G38" s="20"/>
      <c r="H38" s="20"/>
      <c r="I38" s="20"/>
      <c r="J38" s="20"/>
      <c r="K38" s="20"/>
      <c r="L38" s="20"/>
      <c r="M38" s="20"/>
      <c r="N38" s="20"/>
      <c r="O38" s="20"/>
      <c r="P38" s="20"/>
      <c r="Q38" s="20"/>
      <c r="R38" s="20"/>
      <c r="S38" s="20"/>
      <c r="T38" s="20"/>
      <c r="U38" s="20"/>
      <c r="V38" s="20"/>
      <c r="W38" s="20"/>
    </row>
    <row r="39" spans="1:256">
      <c r="A39" s="230"/>
      <c r="B39" s="20" t="s">
        <v>72</v>
      </c>
      <c r="C39" s="27"/>
      <c r="D39" s="20"/>
      <c r="E39" s="20"/>
      <c r="F39" s="20"/>
      <c r="G39" s="20"/>
      <c r="H39" s="20"/>
      <c r="I39" s="20"/>
      <c r="J39" s="20"/>
      <c r="K39" s="20"/>
      <c r="L39" s="20"/>
      <c r="M39" s="20"/>
      <c r="N39" s="20"/>
      <c r="O39" s="20"/>
      <c r="P39" s="20"/>
      <c r="Q39" s="20"/>
      <c r="R39" s="20"/>
      <c r="S39" s="20"/>
      <c r="T39" s="20"/>
      <c r="U39" s="20"/>
      <c r="V39" s="20"/>
      <c r="W39" s="20"/>
    </row>
    <row r="40" spans="1:256" ht="33.75">
      <c r="A40" s="28" t="s">
        <v>79</v>
      </c>
      <c r="B40" s="29" t="s">
        <v>71</v>
      </c>
      <c r="C40" s="30"/>
      <c r="D40" s="23"/>
      <c r="E40" s="23"/>
      <c r="F40" s="23"/>
      <c r="G40" s="23"/>
      <c r="H40" s="23"/>
      <c r="I40" s="23"/>
      <c r="J40" s="23"/>
      <c r="K40" s="23"/>
      <c r="L40" s="23"/>
      <c r="M40" s="23"/>
      <c r="N40" s="23"/>
      <c r="O40" s="23"/>
      <c r="P40" s="23"/>
      <c r="Q40" s="23"/>
      <c r="R40" s="23"/>
      <c r="S40" s="23"/>
      <c r="T40" s="23"/>
      <c r="U40" s="23"/>
      <c r="V40" s="23"/>
      <c r="W40" s="23"/>
    </row>
    <row r="41" spans="1:256">
      <c r="A41" s="31" t="s">
        <v>80</v>
      </c>
      <c r="B41" s="32"/>
      <c r="C41" s="33"/>
      <c r="D41" s="32"/>
      <c r="E41" s="32"/>
      <c r="F41" s="32"/>
      <c r="G41" s="32"/>
      <c r="H41" s="32"/>
      <c r="I41" s="32"/>
      <c r="J41" s="32"/>
      <c r="K41" s="32"/>
      <c r="L41" s="34">
        <f>SUM(L23:L40)</f>
        <v>0</v>
      </c>
      <c r="M41" s="34">
        <f t="shared" ref="M41:W41" si="0">SUM(M23:M40)</f>
        <v>0</v>
      </c>
      <c r="N41" s="34">
        <f t="shared" si="0"/>
        <v>0</v>
      </c>
      <c r="O41" s="34">
        <f t="shared" si="0"/>
        <v>0</v>
      </c>
      <c r="P41" s="34">
        <f>SUM(P23:P40)</f>
        <v>0</v>
      </c>
      <c r="Q41" s="34">
        <f t="shared" si="0"/>
        <v>0</v>
      </c>
      <c r="R41" s="34">
        <f t="shared" si="0"/>
        <v>0</v>
      </c>
      <c r="S41" s="34">
        <f t="shared" si="0"/>
        <v>0</v>
      </c>
      <c r="T41" s="34">
        <f t="shared" si="0"/>
        <v>0</v>
      </c>
      <c r="U41" s="34">
        <f t="shared" si="0"/>
        <v>0</v>
      </c>
      <c r="V41" s="34">
        <f t="shared" si="0"/>
        <v>0</v>
      </c>
      <c r="W41" s="34">
        <f t="shared" si="0"/>
        <v>0</v>
      </c>
    </row>
    <row r="42" spans="1:256">
      <c r="A42" s="35"/>
      <c r="B42" s="18"/>
      <c r="C42" s="36"/>
      <c r="D42" s="18"/>
      <c r="E42" s="18"/>
      <c r="F42" s="18"/>
      <c r="G42" s="18"/>
      <c r="H42" s="18"/>
      <c r="I42" s="18"/>
      <c r="J42" s="18"/>
      <c r="K42" s="18"/>
      <c r="L42" s="18"/>
      <c r="M42" s="18"/>
      <c r="N42" s="18"/>
      <c r="O42" s="18"/>
      <c r="P42" s="18"/>
      <c r="Q42" s="18"/>
      <c r="R42" s="18"/>
      <c r="S42" s="18"/>
      <c r="T42" s="18"/>
      <c r="U42" s="18"/>
      <c r="V42" s="18"/>
      <c r="W42" s="18"/>
      <c r="X42" s="18"/>
      <c r="Y42" s="18"/>
      <c r="Z42" s="18"/>
      <c r="AA42" s="18"/>
      <c r="AB42" s="18"/>
      <c r="AC42" s="18"/>
      <c r="AD42" s="18"/>
      <c r="AE42" s="18"/>
      <c r="AF42" s="18"/>
      <c r="AG42" s="18"/>
      <c r="AH42" s="18"/>
      <c r="AI42" s="18"/>
      <c r="AJ42" s="18"/>
      <c r="AK42" s="18"/>
      <c r="AL42" s="18"/>
      <c r="AM42" s="18"/>
      <c r="AN42" s="18"/>
      <c r="AO42" s="18"/>
      <c r="AP42" s="18"/>
      <c r="AQ42" s="18"/>
      <c r="AR42" s="18"/>
      <c r="AS42" s="18"/>
      <c r="AT42" s="18"/>
      <c r="AU42" s="18"/>
      <c r="AV42" s="18"/>
      <c r="AW42" s="18"/>
      <c r="AX42" s="18"/>
      <c r="AY42" s="18"/>
      <c r="AZ42" s="18"/>
      <c r="BA42" s="18"/>
      <c r="BB42" s="18"/>
      <c r="BC42" s="18"/>
      <c r="BD42" s="18"/>
      <c r="BE42" s="18"/>
      <c r="BF42" s="18"/>
      <c r="BG42" s="18"/>
      <c r="BH42" s="18"/>
      <c r="BI42" s="18"/>
      <c r="BJ42" s="18"/>
      <c r="BK42" s="18"/>
      <c r="BL42" s="18"/>
      <c r="BM42" s="18"/>
      <c r="BN42" s="18"/>
      <c r="BO42" s="18"/>
      <c r="BP42" s="18"/>
      <c r="BQ42" s="18"/>
      <c r="BR42" s="18"/>
      <c r="BS42" s="18"/>
      <c r="BT42" s="18"/>
      <c r="BU42" s="18"/>
      <c r="BV42" s="18"/>
      <c r="BW42" s="18"/>
      <c r="BX42" s="18"/>
      <c r="BY42" s="18"/>
      <c r="BZ42" s="18"/>
      <c r="CA42" s="18"/>
      <c r="CB42" s="18"/>
      <c r="CC42" s="18"/>
      <c r="CD42" s="18"/>
      <c r="CE42" s="18"/>
      <c r="CF42" s="18"/>
      <c r="CG42" s="18"/>
      <c r="CH42" s="18"/>
      <c r="CI42" s="18"/>
      <c r="CJ42" s="18"/>
      <c r="CK42" s="18"/>
      <c r="CL42" s="18"/>
      <c r="CM42" s="18"/>
      <c r="CN42" s="18"/>
      <c r="CO42" s="18"/>
      <c r="CP42" s="18"/>
      <c r="CQ42" s="18"/>
      <c r="CR42" s="18"/>
      <c r="CS42" s="18"/>
      <c r="CT42" s="18"/>
      <c r="CU42" s="18"/>
      <c r="CV42" s="18"/>
      <c r="CW42" s="18"/>
      <c r="CX42" s="18"/>
      <c r="CY42" s="18"/>
      <c r="CZ42" s="18"/>
      <c r="DA42" s="18"/>
      <c r="DB42" s="18"/>
      <c r="DC42" s="18"/>
      <c r="DD42" s="18"/>
      <c r="DE42" s="18"/>
      <c r="DF42" s="18"/>
      <c r="DG42" s="18"/>
      <c r="DH42" s="18"/>
      <c r="DI42" s="18"/>
      <c r="DJ42" s="18"/>
      <c r="DK42" s="18"/>
      <c r="DL42" s="18"/>
      <c r="DM42" s="18"/>
      <c r="DN42" s="18"/>
      <c r="DO42" s="18"/>
      <c r="DP42" s="18"/>
      <c r="DQ42" s="18"/>
      <c r="DR42" s="18"/>
      <c r="DS42" s="18"/>
      <c r="DT42" s="18"/>
      <c r="DU42" s="18"/>
      <c r="DV42" s="18"/>
      <c r="DW42" s="18"/>
      <c r="DX42" s="18"/>
      <c r="DY42" s="18"/>
      <c r="DZ42" s="18"/>
      <c r="EA42" s="18"/>
      <c r="EB42" s="18"/>
      <c r="EC42" s="18"/>
      <c r="ED42" s="18"/>
      <c r="EE42" s="18"/>
      <c r="EF42" s="18"/>
      <c r="EG42" s="18"/>
      <c r="EH42" s="18"/>
      <c r="EI42" s="18"/>
      <c r="EJ42" s="18"/>
      <c r="EK42" s="18"/>
      <c r="EL42" s="18"/>
      <c r="EM42" s="18"/>
      <c r="EN42" s="18"/>
      <c r="EO42" s="18"/>
      <c r="EP42" s="18"/>
      <c r="EQ42" s="18"/>
      <c r="ER42" s="18"/>
      <c r="ES42" s="18"/>
      <c r="ET42" s="18"/>
      <c r="EU42" s="18"/>
      <c r="EV42" s="18"/>
      <c r="EW42" s="18"/>
      <c r="EX42" s="18"/>
      <c r="EY42" s="18"/>
      <c r="EZ42" s="18"/>
      <c r="FA42" s="18"/>
      <c r="FB42" s="18"/>
      <c r="FC42" s="18"/>
      <c r="FD42" s="18"/>
      <c r="FE42" s="18"/>
      <c r="FF42" s="18"/>
      <c r="FG42" s="18"/>
      <c r="FH42" s="18"/>
      <c r="FI42" s="18"/>
      <c r="FJ42" s="18"/>
      <c r="FK42" s="18"/>
      <c r="FL42" s="18"/>
      <c r="FM42" s="18"/>
      <c r="FN42" s="18"/>
      <c r="FO42" s="18"/>
      <c r="FP42" s="18"/>
      <c r="FQ42" s="18"/>
      <c r="FR42" s="18"/>
      <c r="FS42" s="18"/>
      <c r="FT42" s="18"/>
      <c r="FU42" s="18"/>
      <c r="FV42" s="18"/>
      <c r="FW42" s="18"/>
      <c r="FX42" s="18"/>
      <c r="FY42" s="18"/>
      <c r="FZ42" s="18"/>
      <c r="GA42" s="18"/>
      <c r="GB42" s="18"/>
      <c r="GC42" s="18"/>
      <c r="GD42" s="18"/>
      <c r="GE42" s="18"/>
      <c r="GF42" s="18"/>
      <c r="GG42" s="18"/>
      <c r="GH42" s="18"/>
      <c r="GI42" s="18"/>
      <c r="GJ42" s="18"/>
      <c r="GK42" s="18"/>
      <c r="GL42" s="18"/>
      <c r="GM42" s="18"/>
      <c r="GN42" s="18"/>
      <c r="GO42" s="18"/>
      <c r="GP42" s="18"/>
      <c r="GQ42" s="18"/>
      <c r="GR42" s="18"/>
      <c r="GS42" s="18"/>
      <c r="GT42" s="18"/>
      <c r="GU42" s="18"/>
      <c r="GV42" s="18"/>
      <c r="GW42" s="18"/>
      <c r="GX42" s="18"/>
      <c r="GY42" s="18"/>
      <c r="GZ42" s="18"/>
      <c r="HA42" s="18"/>
      <c r="HB42" s="18"/>
      <c r="HC42" s="18"/>
      <c r="HD42" s="18"/>
      <c r="HE42" s="18"/>
      <c r="HF42" s="18"/>
      <c r="HG42" s="18"/>
      <c r="HH42" s="18"/>
      <c r="HI42" s="18"/>
      <c r="HJ42" s="18"/>
      <c r="HK42" s="18"/>
      <c r="HL42" s="18"/>
      <c r="HM42" s="18"/>
      <c r="HN42" s="18"/>
      <c r="HO42" s="18"/>
      <c r="HP42" s="18"/>
      <c r="HQ42" s="18"/>
      <c r="HR42" s="18"/>
      <c r="HS42" s="18"/>
      <c r="HT42" s="18"/>
      <c r="HU42" s="18"/>
      <c r="HV42" s="18"/>
      <c r="HW42" s="18"/>
      <c r="HX42" s="18"/>
      <c r="HY42" s="18"/>
      <c r="HZ42" s="18"/>
      <c r="IA42" s="18"/>
      <c r="IB42" s="18"/>
      <c r="IC42" s="18"/>
      <c r="ID42" s="18"/>
      <c r="IE42" s="18"/>
      <c r="IF42" s="18"/>
      <c r="IG42" s="18"/>
      <c r="IH42" s="18"/>
      <c r="II42" s="18"/>
      <c r="IJ42" s="18"/>
      <c r="IK42" s="18"/>
      <c r="IL42" s="18"/>
      <c r="IM42" s="18"/>
      <c r="IN42" s="18"/>
      <c r="IO42" s="18"/>
      <c r="IP42" s="18"/>
      <c r="IQ42" s="18"/>
      <c r="IR42" s="18"/>
      <c r="IS42" s="18"/>
      <c r="IT42" s="18"/>
      <c r="IU42" s="18"/>
      <c r="IV42" s="18"/>
    </row>
    <row r="43" spans="1:256">
      <c r="A43" s="37"/>
      <c r="B43" s="37"/>
      <c r="C43" s="38"/>
      <c r="D43" s="37"/>
      <c r="E43" s="37"/>
      <c r="F43" s="37"/>
      <c r="G43" s="37"/>
      <c r="H43" s="37"/>
      <c r="I43" s="37"/>
      <c r="J43" s="37"/>
      <c r="K43" s="37"/>
      <c r="L43" s="37"/>
      <c r="M43" s="37"/>
      <c r="N43" s="37"/>
      <c r="O43" s="37"/>
      <c r="P43" s="37"/>
      <c r="Q43" s="196"/>
      <c r="R43" s="196"/>
      <c r="S43" s="196"/>
      <c r="T43" s="196"/>
      <c r="U43" s="196"/>
      <c r="V43" s="196"/>
      <c r="W43" s="196"/>
      <c r="X43" s="37"/>
      <c r="Y43" s="37"/>
      <c r="Z43" s="37"/>
      <c r="AA43" s="37"/>
      <c r="AB43" s="37"/>
      <c r="AC43" s="37"/>
      <c r="AD43" s="37"/>
      <c r="AE43" s="37"/>
      <c r="AF43" s="37"/>
      <c r="AG43" s="37"/>
      <c r="AH43" s="37"/>
      <c r="AI43" s="37"/>
      <c r="AJ43" s="37"/>
      <c r="AK43" s="37"/>
      <c r="AL43" s="37"/>
      <c r="AM43" s="37"/>
      <c r="AN43" s="37"/>
      <c r="AO43" s="37"/>
      <c r="AP43" s="37"/>
      <c r="AQ43" s="37"/>
      <c r="AR43" s="37"/>
      <c r="AS43" s="37"/>
      <c r="AT43" s="37"/>
      <c r="AU43" s="37"/>
      <c r="AV43" s="37"/>
      <c r="AW43" s="37"/>
      <c r="AX43" s="37"/>
      <c r="AY43" s="37"/>
      <c r="AZ43" s="37"/>
      <c r="BA43" s="37"/>
      <c r="BB43" s="37"/>
      <c r="BC43" s="37"/>
      <c r="BD43" s="37"/>
      <c r="BE43" s="37"/>
      <c r="BF43" s="37"/>
      <c r="BG43" s="37"/>
      <c r="BH43" s="37"/>
      <c r="BI43" s="37"/>
      <c r="BJ43" s="37"/>
      <c r="BK43" s="37"/>
      <c r="BL43" s="37"/>
      <c r="BM43" s="37"/>
      <c r="BN43" s="37"/>
      <c r="BO43" s="37"/>
      <c r="BP43" s="37"/>
      <c r="BQ43" s="37"/>
      <c r="BR43" s="37"/>
      <c r="BS43" s="37"/>
      <c r="BT43" s="37"/>
      <c r="BU43" s="37"/>
      <c r="BV43" s="37"/>
      <c r="BW43" s="37"/>
      <c r="BX43" s="37"/>
      <c r="BY43" s="37"/>
      <c r="BZ43" s="37"/>
      <c r="CA43" s="37"/>
      <c r="CB43" s="37"/>
      <c r="CC43" s="37"/>
      <c r="CD43" s="37"/>
      <c r="CE43" s="37"/>
      <c r="CF43" s="37"/>
      <c r="CG43" s="37"/>
      <c r="CH43" s="37"/>
      <c r="CI43" s="37"/>
      <c r="CJ43" s="37"/>
      <c r="CK43" s="37"/>
      <c r="CL43" s="37"/>
      <c r="CM43" s="37"/>
      <c r="CN43" s="37"/>
      <c r="CO43" s="37"/>
      <c r="CP43" s="37"/>
      <c r="CQ43" s="37"/>
      <c r="CR43" s="37"/>
      <c r="CS43" s="37"/>
      <c r="CT43" s="37"/>
      <c r="CU43" s="37"/>
      <c r="CV43" s="37"/>
      <c r="CW43" s="37"/>
      <c r="CX43" s="37"/>
      <c r="CY43" s="37"/>
      <c r="CZ43" s="37"/>
      <c r="DA43" s="37"/>
      <c r="DB43" s="37"/>
      <c r="DC43" s="37"/>
      <c r="DD43" s="37"/>
      <c r="DE43" s="37"/>
      <c r="DF43" s="37"/>
      <c r="DG43" s="37"/>
      <c r="DH43" s="37"/>
      <c r="DI43" s="37"/>
      <c r="DJ43" s="37"/>
      <c r="DK43" s="37"/>
      <c r="DL43" s="37"/>
      <c r="DM43" s="37"/>
      <c r="DN43" s="37"/>
      <c r="DO43" s="37"/>
      <c r="DP43" s="37"/>
      <c r="DQ43" s="37"/>
      <c r="DR43" s="37"/>
      <c r="DS43" s="37"/>
      <c r="DT43" s="37"/>
      <c r="DU43" s="37"/>
      <c r="DV43" s="37"/>
      <c r="DW43" s="37"/>
      <c r="DX43" s="37"/>
      <c r="DY43" s="37"/>
      <c r="DZ43" s="37"/>
      <c r="EA43" s="37"/>
      <c r="EB43" s="37"/>
      <c r="EC43" s="37"/>
      <c r="ED43" s="37"/>
      <c r="EE43" s="37"/>
      <c r="EF43" s="37"/>
      <c r="EG43" s="37"/>
      <c r="EH43" s="37"/>
      <c r="EI43" s="37"/>
      <c r="EJ43" s="37"/>
      <c r="EK43" s="37"/>
      <c r="EL43" s="37"/>
      <c r="EM43" s="37"/>
      <c r="EN43" s="37"/>
      <c r="EO43" s="37"/>
      <c r="EP43" s="37"/>
      <c r="EQ43" s="37"/>
      <c r="ER43" s="37"/>
      <c r="ES43" s="37"/>
      <c r="ET43" s="37"/>
      <c r="EU43" s="37"/>
      <c r="EV43" s="37"/>
      <c r="EW43" s="37"/>
      <c r="EX43" s="37"/>
      <c r="EY43" s="37"/>
      <c r="EZ43" s="37"/>
      <c r="FA43" s="37"/>
      <c r="FB43" s="37"/>
      <c r="FC43" s="37"/>
      <c r="FD43" s="37"/>
      <c r="FE43" s="37"/>
      <c r="FF43" s="37"/>
      <c r="FG43" s="37"/>
      <c r="FH43" s="37"/>
      <c r="FI43" s="37"/>
      <c r="FJ43" s="37"/>
      <c r="FK43" s="37"/>
      <c r="FL43" s="37"/>
      <c r="FM43" s="37"/>
      <c r="FN43" s="37"/>
      <c r="FO43" s="37"/>
      <c r="FP43" s="37"/>
      <c r="FQ43" s="37"/>
      <c r="FR43" s="37"/>
      <c r="FS43" s="37"/>
      <c r="FT43" s="37"/>
      <c r="FU43" s="37"/>
      <c r="FV43" s="37"/>
      <c r="FW43" s="37"/>
      <c r="FX43" s="37"/>
      <c r="FY43" s="37"/>
      <c r="FZ43" s="37"/>
      <c r="GA43" s="37"/>
      <c r="GB43" s="37"/>
      <c r="GC43" s="37"/>
      <c r="GD43" s="37"/>
      <c r="GE43" s="37"/>
      <c r="GF43" s="37"/>
      <c r="GG43" s="37"/>
      <c r="GH43" s="37"/>
      <c r="GI43" s="37"/>
      <c r="GJ43" s="37"/>
      <c r="GK43" s="37"/>
      <c r="GL43" s="37"/>
      <c r="GM43" s="37"/>
      <c r="GN43" s="37"/>
      <c r="GO43" s="37"/>
      <c r="GP43" s="37"/>
      <c r="GQ43" s="37"/>
      <c r="GR43" s="37"/>
      <c r="GS43" s="37"/>
      <c r="GT43" s="37"/>
      <c r="GU43" s="37"/>
      <c r="GV43" s="37"/>
      <c r="GW43" s="37"/>
      <c r="GX43" s="37"/>
      <c r="GY43" s="37"/>
      <c r="GZ43" s="37"/>
      <c r="HA43" s="37"/>
      <c r="HB43" s="37"/>
      <c r="HC43" s="37"/>
      <c r="HD43" s="37"/>
      <c r="HE43" s="37"/>
      <c r="HF43" s="37"/>
      <c r="HG43" s="37"/>
      <c r="HH43" s="37"/>
      <c r="HI43" s="37"/>
      <c r="HJ43" s="37"/>
      <c r="HK43" s="37"/>
      <c r="HL43" s="37"/>
      <c r="HM43" s="37"/>
      <c r="HN43" s="37"/>
      <c r="HO43" s="37"/>
      <c r="HP43" s="37"/>
      <c r="HQ43" s="37"/>
      <c r="HR43" s="37"/>
      <c r="HS43" s="37"/>
      <c r="HT43" s="37"/>
      <c r="HU43" s="37"/>
      <c r="HV43" s="37"/>
      <c r="HW43" s="37"/>
      <c r="HX43" s="37"/>
      <c r="HY43" s="37"/>
      <c r="HZ43" s="37"/>
      <c r="IA43" s="37"/>
      <c r="IB43" s="37"/>
      <c r="IC43" s="37"/>
      <c r="ID43" s="37"/>
      <c r="IE43" s="37"/>
      <c r="IF43" s="37"/>
      <c r="IG43" s="37"/>
      <c r="IH43" s="37"/>
      <c r="II43" s="37"/>
      <c r="IJ43" s="37"/>
      <c r="IK43" s="37"/>
      <c r="IL43" s="37"/>
      <c r="IM43" s="37"/>
      <c r="IN43" s="37"/>
      <c r="IO43" s="37"/>
      <c r="IP43" s="37"/>
      <c r="IQ43" s="37"/>
      <c r="IR43" s="37"/>
      <c r="IS43" s="37"/>
      <c r="IT43" s="37"/>
      <c r="IU43" s="37"/>
      <c r="IV43" s="37"/>
    </row>
    <row r="44" spans="1:256">
      <c r="A44" s="195"/>
      <c r="B44" s="195"/>
      <c r="C44" s="195"/>
      <c r="D44" s="195"/>
      <c r="E44" s="195"/>
      <c r="F44" s="195"/>
      <c r="G44" s="195"/>
      <c r="H44" s="37"/>
      <c r="I44" s="37"/>
      <c r="J44" s="37"/>
      <c r="K44" s="37"/>
      <c r="L44" s="37"/>
      <c r="M44" s="37"/>
      <c r="N44" s="37"/>
      <c r="O44" s="37"/>
      <c r="P44" s="37"/>
      <c r="Q44" s="196"/>
      <c r="R44" s="196"/>
      <c r="S44" s="196"/>
      <c r="T44" s="196"/>
      <c r="U44" s="196"/>
      <c r="V44" s="196"/>
      <c r="W44" s="196"/>
      <c r="X44" s="37"/>
      <c r="Y44" s="37"/>
      <c r="Z44" s="37"/>
      <c r="AA44" s="37"/>
      <c r="AB44" s="37"/>
      <c r="AC44" s="37"/>
      <c r="AD44" s="37"/>
      <c r="AE44" s="37"/>
      <c r="AF44" s="37"/>
      <c r="AG44" s="37"/>
      <c r="AH44" s="37"/>
      <c r="AI44" s="37"/>
      <c r="AJ44" s="37"/>
      <c r="AK44" s="37"/>
      <c r="AL44" s="37"/>
      <c r="AM44" s="37"/>
      <c r="AN44" s="37"/>
      <c r="AO44" s="37"/>
      <c r="AP44" s="37"/>
      <c r="AQ44" s="37"/>
      <c r="AR44" s="37"/>
      <c r="AS44" s="37"/>
      <c r="AT44" s="37"/>
      <c r="AU44" s="37"/>
      <c r="AV44" s="37"/>
      <c r="AW44" s="37"/>
      <c r="AX44" s="37"/>
      <c r="AY44" s="37"/>
      <c r="AZ44" s="37"/>
      <c r="BA44" s="37"/>
      <c r="BB44" s="37"/>
      <c r="BC44" s="37"/>
      <c r="BD44" s="37"/>
      <c r="BE44" s="37"/>
      <c r="BF44" s="37"/>
      <c r="BG44" s="37"/>
      <c r="BH44" s="37"/>
      <c r="BI44" s="37"/>
      <c r="BJ44" s="37"/>
      <c r="BK44" s="37"/>
      <c r="BL44" s="37"/>
      <c r="BM44" s="37"/>
      <c r="BN44" s="37"/>
      <c r="BO44" s="37"/>
      <c r="BP44" s="37"/>
      <c r="BQ44" s="37"/>
      <c r="BR44" s="37"/>
      <c r="BS44" s="37"/>
      <c r="BT44" s="37"/>
      <c r="BU44" s="37"/>
      <c r="BV44" s="37"/>
      <c r="BW44" s="37"/>
      <c r="BX44" s="37"/>
      <c r="BY44" s="37"/>
      <c r="BZ44" s="37"/>
      <c r="CA44" s="37"/>
      <c r="CB44" s="37"/>
      <c r="CC44" s="37"/>
      <c r="CD44" s="37"/>
      <c r="CE44" s="37"/>
      <c r="CF44" s="37"/>
      <c r="CG44" s="37"/>
      <c r="CH44" s="37"/>
      <c r="CI44" s="37"/>
      <c r="CJ44" s="37"/>
      <c r="CK44" s="37"/>
      <c r="CL44" s="37"/>
      <c r="CM44" s="37"/>
      <c r="CN44" s="37"/>
      <c r="CO44" s="37"/>
      <c r="CP44" s="37"/>
      <c r="CQ44" s="37"/>
      <c r="CR44" s="37"/>
      <c r="CS44" s="37"/>
      <c r="CT44" s="37"/>
      <c r="CU44" s="37"/>
      <c r="CV44" s="37"/>
      <c r="CW44" s="37"/>
      <c r="CX44" s="37"/>
      <c r="CY44" s="37"/>
      <c r="CZ44" s="37"/>
      <c r="DA44" s="37"/>
      <c r="DB44" s="37"/>
      <c r="DC44" s="37"/>
      <c r="DD44" s="37"/>
      <c r="DE44" s="37"/>
      <c r="DF44" s="37"/>
      <c r="DG44" s="37"/>
      <c r="DH44" s="37"/>
      <c r="DI44" s="37"/>
      <c r="DJ44" s="37"/>
      <c r="DK44" s="37"/>
      <c r="DL44" s="37"/>
      <c r="DM44" s="37"/>
      <c r="DN44" s="37"/>
      <c r="DO44" s="37"/>
      <c r="DP44" s="37"/>
      <c r="DQ44" s="37"/>
      <c r="DR44" s="37"/>
      <c r="DS44" s="37"/>
      <c r="DT44" s="37"/>
      <c r="DU44" s="37"/>
      <c r="DV44" s="37"/>
      <c r="DW44" s="37"/>
      <c r="DX44" s="37"/>
      <c r="DY44" s="37"/>
      <c r="DZ44" s="37"/>
      <c r="EA44" s="37"/>
      <c r="EB44" s="37"/>
      <c r="EC44" s="37"/>
      <c r="ED44" s="37"/>
      <c r="EE44" s="37"/>
      <c r="EF44" s="37"/>
      <c r="EG44" s="37"/>
      <c r="EH44" s="37"/>
      <c r="EI44" s="37"/>
      <c r="EJ44" s="37"/>
      <c r="EK44" s="37"/>
      <c r="EL44" s="37"/>
      <c r="EM44" s="37"/>
      <c r="EN44" s="37"/>
      <c r="EO44" s="37"/>
      <c r="EP44" s="37"/>
      <c r="EQ44" s="37"/>
      <c r="ER44" s="37"/>
      <c r="ES44" s="37"/>
      <c r="ET44" s="37"/>
      <c r="EU44" s="37"/>
      <c r="EV44" s="37"/>
      <c r="EW44" s="37"/>
      <c r="EX44" s="37"/>
      <c r="EY44" s="37"/>
      <c r="EZ44" s="37"/>
      <c r="FA44" s="37"/>
      <c r="FB44" s="37"/>
      <c r="FC44" s="37"/>
      <c r="FD44" s="37"/>
      <c r="FE44" s="37"/>
      <c r="FF44" s="37"/>
      <c r="FG44" s="37"/>
      <c r="FH44" s="37"/>
      <c r="FI44" s="37"/>
      <c r="FJ44" s="37"/>
      <c r="FK44" s="37"/>
      <c r="FL44" s="37"/>
      <c r="FM44" s="37"/>
      <c r="FN44" s="37"/>
      <c r="FO44" s="37"/>
      <c r="FP44" s="37"/>
      <c r="FQ44" s="37"/>
      <c r="FR44" s="37"/>
      <c r="FS44" s="37"/>
      <c r="FT44" s="37"/>
      <c r="FU44" s="37"/>
      <c r="FV44" s="37"/>
      <c r="FW44" s="37"/>
      <c r="FX44" s="37"/>
      <c r="FY44" s="37"/>
      <c r="FZ44" s="37"/>
      <c r="GA44" s="37"/>
      <c r="GB44" s="37"/>
      <c r="GC44" s="37"/>
      <c r="GD44" s="37"/>
      <c r="GE44" s="37"/>
      <c r="GF44" s="37"/>
      <c r="GG44" s="37"/>
      <c r="GH44" s="37"/>
      <c r="GI44" s="37"/>
      <c r="GJ44" s="37"/>
      <c r="GK44" s="37"/>
      <c r="GL44" s="37"/>
      <c r="GM44" s="37"/>
      <c r="GN44" s="37"/>
      <c r="GO44" s="37"/>
      <c r="GP44" s="37"/>
      <c r="GQ44" s="37"/>
      <c r="GR44" s="37"/>
      <c r="GS44" s="37"/>
      <c r="GT44" s="37"/>
      <c r="GU44" s="37"/>
      <c r="GV44" s="37"/>
      <c r="GW44" s="37"/>
      <c r="GX44" s="37"/>
      <c r="GY44" s="37"/>
      <c r="GZ44" s="37"/>
      <c r="HA44" s="37"/>
      <c r="HB44" s="37"/>
      <c r="HC44" s="37"/>
      <c r="HD44" s="37"/>
      <c r="HE44" s="37"/>
      <c r="HF44" s="37"/>
      <c r="HG44" s="37"/>
      <c r="HH44" s="37"/>
      <c r="HI44" s="37"/>
      <c r="HJ44" s="37"/>
      <c r="HK44" s="37"/>
      <c r="HL44" s="37"/>
      <c r="HM44" s="37"/>
      <c r="HN44" s="37"/>
      <c r="HO44" s="37"/>
      <c r="HP44" s="37"/>
      <c r="HQ44" s="37"/>
      <c r="HR44" s="37"/>
      <c r="HS44" s="37"/>
      <c r="HT44" s="37"/>
      <c r="HU44" s="37"/>
      <c r="HV44" s="37"/>
      <c r="HW44" s="37"/>
      <c r="HX44" s="37"/>
      <c r="HY44" s="37"/>
      <c r="HZ44" s="37"/>
      <c r="IA44" s="37"/>
      <c r="IB44" s="37"/>
      <c r="IC44" s="37"/>
      <c r="ID44" s="37"/>
      <c r="IE44" s="37"/>
      <c r="IF44" s="37"/>
      <c r="IG44" s="37"/>
      <c r="IH44" s="37"/>
      <c r="II44" s="37"/>
      <c r="IJ44" s="37"/>
      <c r="IK44" s="37"/>
      <c r="IL44" s="37"/>
      <c r="IM44" s="37"/>
      <c r="IN44" s="37"/>
      <c r="IO44" s="37"/>
      <c r="IP44" s="37"/>
      <c r="IQ44" s="37"/>
      <c r="IR44" s="37"/>
      <c r="IS44" s="37"/>
      <c r="IT44" s="37"/>
      <c r="IU44" s="37"/>
      <c r="IV44" s="37"/>
    </row>
    <row r="45" spans="1:256">
      <c r="A45" s="196"/>
      <c r="B45" s="196"/>
      <c r="C45" s="196"/>
      <c r="D45" s="196"/>
      <c r="E45" s="196"/>
      <c r="F45" s="196"/>
      <c r="G45" s="196"/>
      <c r="H45" s="37"/>
      <c r="I45" s="37"/>
      <c r="J45" s="37"/>
      <c r="K45" s="37"/>
      <c r="L45" s="37"/>
      <c r="M45" s="37"/>
      <c r="N45" s="37"/>
      <c r="O45" s="37"/>
      <c r="P45" s="37"/>
      <c r="Q45" s="196"/>
      <c r="R45" s="196"/>
      <c r="S45" s="196"/>
      <c r="T45" s="196"/>
      <c r="U45" s="196"/>
      <c r="V45" s="196"/>
      <c r="W45" s="196"/>
      <c r="X45" s="37"/>
      <c r="Y45" s="37"/>
      <c r="Z45" s="37"/>
      <c r="AA45" s="37"/>
      <c r="AB45" s="37"/>
      <c r="AC45" s="37"/>
      <c r="AD45" s="37"/>
      <c r="AE45" s="37"/>
      <c r="AF45" s="37"/>
      <c r="AG45" s="37"/>
      <c r="AH45" s="37"/>
      <c r="AI45" s="37"/>
      <c r="AJ45" s="37"/>
      <c r="AK45" s="37"/>
      <c r="AL45" s="37"/>
      <c r="AM45" s="37"/>
      <c r="AN45" s="37"/>
      <c r="AO45" s="37"/>
      <c r="AP45" s="37"/>
      <c r="AQ45" s="37"/>
      <c r="AR45" s="37"/>
      <c r="AS45" s="37"/>
      <c r="AT45" s="37"/>
      <c r="AU45" s="37"/>
      <c r="AV45" s="37"/>
      <c r="AW45" s="37"/>
      <c r="AX45" s="37"/>
      <c r="AY45" s="37"/>
      <c r="AZ45" s="37"/>
      <c r="BA45" s="37"/>
      <c r="BB45" s="37"/>
      <c r="BC45" s="37"/>
      <c r="BD45" s="37"/>
      <c r="BE45" s="37"/>
      <c r="BF45" s="37"/>
      <c r="BG45" s="37"/>
      <c r="BH45" s="37"/>
      <c r="BI45" s="37"/>
      <c r="BJ45" s="37"/>
      <c r="BK45" s="37"/>
      <c r="BL45" s="37"/>
      <c r="BM45" s="37"/>
      <c r="BN45" s="37"/>
      <c r="BO45" s="37"/>
      <c r="BP45" s="37"/>
      <c r="BQ45" s="37"/>
      <c r="BR45" s="37"/>
      <c r="BS45" s="37"/>
      <c r="BT45" s="37"/>
      <c r="BU45" s="37"/>
      <c r="BV45" s="37"/>
      <c r="BW45" s="37"/>
      <c r="BX45" s="37"/>
      <c r="BY45" s="37"/>
      <c r="BZ45" s="37"/>
      <c r="CA45" s="37"/>
      <c r="CB45" s="37"/>
      <c r="CC45" s="37"/>
      <c r="CD45" s="37"/>
      <c r="CE45" s="37"/>
      <c r="CF45" s="37"/>
      <c r="CG45" s="37"/>
      <c r="CH45" s="37"/>
      <c r="CI45" s="37"/>
      <c r="CJ45" s="37"/>
      <c r="CK45" s="37"/>
      <c r="CL45" s="37"/>
      <c r="CM45" s="37"/>
      <c r="CN45" s="37"/>
      <c r="CO45" s="37"/>
      <c r="CP45" s="37"/>
      <c r="CQ45" s="37"/>
      <c r="CR45" s="37"/>
      <c r="CS45" s="37"/>
      <c r="CT45" s="37"/>
      <c r="CU45" s="37"/>
      <c r="CV45" s="37"/>
      <c r="CW45" s="37"/>
      <c r="CX45" s="37"/>
      <c r="CY45" s="37"/>
      <c r="CZ45" s="37"/>
      <c r="DA45" s="37"/>
      <c r="DB45" s="37"/>
      <c r="DC45" s="37"/>
      <c r="DD45" s="37"/>
      <c r="DE45" s="37"/>
      <c r="DF45" s="37"/>
      <c r="DG45" s="37"/>
      <c r="DH45" s="37"/>
      <c r="DI45" s="37"/>
      <c r="DJ45" s="37"/>
      <c r="DK45" s="37"/>
      <c r="DL45" s="37"/>
      <c r="DM45" s="37"/>
      <c r="DN45" s="37"/>
      <c r="DO45" s="37"/>
      <c r="DP45" s="37"/>
      <c r="DQ45" s="37"/>
      <c r="DR45" s="37"/>
      <c r="DS45" s="37"/>
      <c r="DT45" s="37"/>
      <c r="DU45" s="37"/>
      <c r="DV45" s="37"/>
      <c r="DW45" s="37"/>
      <c r="DX45" s="37"/>
      <c r="DY45" s="37"/>
      <c r="DZ45" s="37"/>
      <c r="EA45" s="37"/>
      <c r="EB45" s="37"/>
      <c r="EC45" s="37"/>
      <c r="ED45" s="37"/>
      <c r="EE45" s="37"/>
      <c r="EF45" s="37"/>
      <c r="EG45" s="37"/>
      <c r="EH45" s="37"/>
      <c r="EI45" s="37"/>
      <c r="EJ45" s="37"/>
      <c r="EK45" s="37"/>
      <c r="EL45" s="37"/>
      <c r="EM45" s="37"/>
      <c r="EN45" s="37"/>
      <c r="EO45" s="37"/>
      <c r="EP45" s="37"/>
      <c r="EQ45" s="37"/>
      <c r="ER45" s="37"/>
      <c r="ES45" s="37"/>
      <c r="ET45" s="37"/>
      <c r="EU45" s="37"/>
      <c r="EV45" s="37"/>
      <c r="EW45" s="37"/>
      <c r="EX45" s="37"/>
      <c r="EY45" s="37"/>
      <c r="EZ45" s="37"/>
      <c r="FA45" s="37"/>
      <c r="FB45" s="37"/>
      <c r="FC45" s="37"/>
      <c r="FD45" s="37"/>
      <c r="FE45" s="37"/>
      <c r="FF45" s="37"/>
      <c r="FG45" s="37"/>
      <c r="FH45" s="37"/>
      <c r="FI45" s="37"/>
      <c r="FJ45" s="37"/>
      <c r="FK45" s="37"/>
      <c r="FL45" s="37"/>
      <c r="FM45" s="37"/>
      <c r="FN45" s="37"/>
      <c r="FO45" s="37"/>
      <c r="FP45" s="37"/>
      <c r="FQ45" s="37"/>
      <c r="FR45" s="37"/>
      <c r="FS45" s="37"/>
      <c r="FT45" s="37"/>
      <c r="FU45" s="37"/>
      <c r="FV45" s="37"/>
      <c r="FW45" s="37"/>
      <c r="FX45" s="37"/>
      <c r="FY45" s="37"/>
      <c r="FZ45" s="37"/>
      <c r="GA45" s="37"/>
      <c r="GB45" s="37"/>
      <c r="GC45" s="37"/>
      <c r="GD45" s="37"/>
      <c r="GE45" s="37"/>
      <c r="GF45" s="37"/>
      <c r="GG45" s="37"/>
      <c r="GH45" s="37"/>
      <c r="GI45" s="37"/>
      <c r="GJ45" s="37"/>
      <c r="GK45" s="37"/>
      <c r="GL45" s="37"/>
      <c r="GM45" s="37"/>
      <c r="GN45" s="37"/>
      <c r="GO45" s="37"/>
      <c r="GP45" s="37"/>
      <c r="GQ45" s="37"/>
      <c r="GR45" s="37"/>
      <c r="GS45" s="37"/>
      <c r="GT45" s="37"/>
      <c r="GU45" s="37"/>
      <c r="GV45" s="37"/>
      <c r="GW45" s="37"/>
      <c r="GX45" s="37"/>
      <c r="GY45" s="37"/>
      <c r="GZ45" s="37"/>
      <c r="HA45" s="37"/>
      <c r="HB45" s="37"/>
      <c r="HC45" s="37"/>
      <c r="HD45" s="37"/>
      <c r="HE45" s="37"/>
      <c r="HF45" s="37"/>
      <c r="HG45" s="37"/>
      <c r="HH45" s="37"/>
      <c r="HI45" s="37"/>
      <c r="HJ45" s="37"/>
      <c r="HK45" s="37"/>
      <c r="HL45" s="37"/>
      <c r="HM45" s="37"/>
      <c r="HN45" s="37"/>
      <c r="HO45" s="37"/>
      <c r="HP45" s="37"/>
      <c r="HQ45" s="37"/>
      <c r="HR45" s="37"/>
      <c r="HS45" s="37"/>
      <c r="HT45" s="37"/>
      <c r="HU45" s="37"/>
      <c r="HV45" s="37"/>
      <c r="HW45" s="37"/>
      <c r="HX45" s="37"/>
      <c r="HY45" s="37"/>
      <c r="HZ45" s="37"/>
      <c r="IA45" s="37"/>
      <c r="IB45" s="37"/>
      <c r="IC45" s="37"/>
      <c r="ID45" s="37"/>
      <c r="IE45" s="37"/>
      <c r="IF45" s="37"/>
      <c r="IG45" s="37"/>
      <c r="IH45" s="37"/>
      <c r="II45" s="37"/>
      <c r="IJ45" s="37"/>
      <c r="IK45" s="37"/>
      <c r="IL45" s="37"/>
      <c r="IM45" s="37"/>
      <c r="IN45" s="37"/>
      <c r="IO45" s="37"/>
      <c r="IP45" s="37"/>
      <c r="IQ45" s="37"/>
      <c r="IR45" s="37"/>
      <c r="IS45" s="37"/>
      <c r="IT45" s="37"/>
      <c r="IU45" s="37"/>
      <c r="IV45" s="37"/>
    </row>
    <row r="46" spans="1:256">
      <c r="A46" s="196"/>
      <c r="B46" s="196"/>
      <c r="C46" s="196"/>
      <c r="D46" s="196"/>
      <c r="E46" s="196"/>
      <c r="F46" s="196"/>
      <c r="G46" s="196"/>
      <c r="H46" s="37"/>
      <c r="I46" s="37"/>
      <c r="J46" s="37"/>
      <c r="K46" s="37"/>
      <c r="L46" s="37"/>
      <c r="M46" s="37"/>
      <c r="N46" s="37"/>
      <c r="O46" s="37"/>
      <c r="P46" s="37"/>
      <c r="Q46" s="37"/>
      <c r="R46" s="37"/>
      <c r="S46" s="37"/>
      <c r="T46" s="37"/>
      <c r="U46" s="37"/>
      <c r="V46" s="37"/>
      <c r="W46" s="37"/>
      <c r="X46" s="37"/>
      <c r="Y46" s="37"/>
      <c r="Z46" s="37"/>
      <c r="AA46" s="37"/>
      <c r="AB46" s="37"/>
      <c r="AC46" s="37"/>
      <c r="AD46" s="37"/>
      <c r="AE46" s="37"/>
      <c r="AF46" s="37"/>
      <c r="AG46" s="37"/>
      <c r="AH46" s="37"/>
      <c r="AI46" s="37"/>
      <c r="AJ46" s="37"/>
      <c r="AK46" s="37"/>
      <c r="AL46" s="37"/>
      <c r="AM46" s="37"/>
      <c r="AN46" s="37"/>
      <c r="AO46" s="37"/>
      <c r="AP46" s="37"/>
      <c r="AQ46" s="37"/>
      <c r="AR46" s="37"/>
      <c r="AS46" s="37"/>
      <c r="AT46" s="37"/>
      <c r="AU46" s="37"/>
      <c r="AV46" s="37"/>
      <c r="AW46" s="37"/>
      <c r="AX46" s="37"/>
      <c r="AY46" s="37"/>
      <c r="AZ46" s="37"/>
      <c r="BA46" s="37"/>
      <c r="BB46" s="37"/>
      <c r="BC46" s="37"/>
      <c r="BD46" s="37"/>
      <c r="BE46" s="37"/>
      <c r="BF46" s="37"/>
      <c r="BG46" s="37"/>
      <c r="BH46" s="37"/>
      <c r="BI46" s="37"/>
      <c r="BJ46" s="37"/>
      <c r="BK46" s="37"/>
      <c r="BL46" s="37"/>
      <c r="BM46" s="37"/>
      <c r="BN46" s="37"/>
      <c r="BO46" s="37"/>
      <c r="BP46" s="37"/>
      <c r="BQ46" s="37"/>
      <c r="BR46" s="37"/>
      <c r="BS46" s="37"/>
      <c r="BT46" s="37"/>
      <c r="BU46" s="37"/>
      <c r="BV46" s="37"/>
      <c r="BW46" s="37"/>
      <c r="BX46" s="37"/>
      <c r="BY46" s="37"/>
      <c r="BZ46" s="37"/>
      <c r="CA46" s="37"/>
      <c r="CB46" s="37"/>
      <c r="CC46" s="37"/>
      <c r="CD46" s="37"/>
      <c r="CE46" s="37"/>
      <c r="CF46" s="37"/>
      <c r="CG46" s="37"/>
      <c r="CH46" s="37"/>
      <c r="CI46" s="37"/>
      <c r="CJ46" s="37"/>
      <c r="CK46" s="37"/>
      <c r="CL46" s="37"/>
      <c r="CM46" s="37"/>
      <c r="CN46" s="37"/>
      <c r="CO46" s="37"/>
      <c r="CP46" s="37"/>
      <c r="CQ46" s="37"/>
      <c r="CR46" s="37"/>
      <c r="CS46" s="37"/>
      <c r="CT46" s="37"/>
      <c r="CU46" s="37"/>
      <c r="CV46" s="37"/>
      <c r="CW46" s="37"/>
      <c r="CX46" s="37"/>
      <c r="CY46" s="37"/>
      <c r="CZ46" s="37"/>
      <c r="DA46" s="37"/>
      <c r="DB46" s="37"/>
      <c r="DC46" s="37"/>
      <c r="DD46" s="37"/>
      <c r="DE46" s="37"/>
      <c r="DF46" s="37"/>
      <c r="DG46" s="37"/>
      <c r="DH46" s="37"/>
      <c r="DI46" s="37"/>
      <c r="DJ46" s="37"/>
      <c r="DK46" s="37"/>
      <c r="DL46" s="37"/>
      <c r="DM46" s="37"/>
      <c r="DN46" s="37"/>
      <c r="DO46" s="37"/>
      <c r="DP46" s="37"/>
      <c r="DQ46" s="37"/>
      <c r="DR46" s="37"/>
      <c r="DS46" s="37"/>
      <c r="DT46" s="37"/>
      <c r="DU46" s="37"/>
      <c r="DV46" s="37"/>
      <c r="DW46" s="37"/>
      <c r="DX46" s="37"/>
      <c r="DY46" s="37"/>
      <c r="DZ46" s="37"/>
      <c r="EA46" s="37"/>
      <c r="EB46" s="37"/>
      <c r="EC46" s="37"/>
      <c r="ED46" s="37"/>
      <c r="EE46" s="37"/>
      <c r="EF46" s="37"/>
      <c r="EG46" s="37"/>
      <c r="EH46" s="37"/>
      <c r="EI46" s="37"/>
      <c r="EJ46" s="37"/>
      <c r="EK46" s="37"/>
      <c r="EL46" s="37"/>
      <c r="EM46" s="37"/>
      <c r="EN46" s="37"/>
      <c r="EO46" s="37"/>
      <c r="EP46" s="37"/>
      <c r="EQ46" s="37"/>
      <c r="ER46" s="37"/>
      <c r="ES46" s="37"/>
      <c r="ET46" s="37"/>
      <c r="EU46" s="37"/>
      <c r="EV46" s="37"/>
      <c r="EW46" s="37"/>
      <c r="EX46" s="37"/>
      <c r="EY46" s="37"/>
      <c r="EZ46" s="37"/>
      <c r="FA46" s="37"/>
      <c r="FB46" s="37"/>
      <c r="FC46" s="37"/>
      <c r="FD46" s="37"/>
      <c r="FE46" s="37"/>
      <c r="FF46" s="37"/>
      <c r="FG46" s="37"/>
      <c r="FH46" s="37"/>
      <c r="FI46" s="37"/>
      <c r="FJ46" s="37"/>
      <c r="FK46" s="37"/>
      <c r="FL46" s="37"/>
      <c r="FM46" s="37"/>
      <c r="FN46" s="37"/>
      <c r="FO46" s="37"/>
      <c r="FP46" s="37"/>
      <c r="FQ46" s="37"/>
      <c r="FR46" s="37"/>
      <c r="FS46" s="37"/>
      <c r="FT46" s="37"/>
      <c r="FU46" s="37"/>
      <c r="FV46" s="37"/>
      <c r="FW46" s="37"/>
      <c r="FX46" s="37"/>
      <c r="FY46" s="37"/>
      <c r="FZ46" s="37"/>
      <c r="GA46" s="37"/>
      <c r="GB46" s="37"/>
      <c r="GC46" s="37"/>
      <c r="GD46" s="37"/>
      <c r="GE46" s="37"/>
      <c r="GF46" s="37"/>
      <c r="GG46" s="37"/>
      <c r="GH46" s="37"/>
      <c r="GI46" s="37"/>
      <c r="GJ46" s="37"/>
      <c r="GK46" s="37"/>
      <c r="GL46" s="37"/>
      <c r="GM46" s="37"/>
      <c r="GN46" s="37"/>
      <c r="GO46" s="37"/>
      <c r="GP46" s="37"/>
      <c r="GQ46" s="37"/>
      <c r="GR46" s="37"/>
      <c r="GS46" s="37"/>
      <c r="GT46" s="37"/>
      <c r="GU46" s="37"/>
      <c r="GV46" s="37"/>
      <c r="GW46" s="37"/>
      <c r="GX46" s="37"/>
      <c r="GY46" s="37"/>
      <c r="GZ46" s="37"/>
      <c r="HA46" s="37"/>
      <c r="HB46" s="37"/>
      <c r="HC46" s="37"/>
      <c r="HD46" s="37"/>
      <c r="HE46" s="37"/>
      <c r="HF46" s="37"/>
      <c r="HG46" s="37"/>
      <c r="HH46" s="37"/>
      <c r="HI46" s="37"/>
      <c r="HJ46" s="37"/>
      <c r="HK46" s="37"/>
      <c r="HL46" s="37"/>
      <c r="HM46" s="37"/>
      <c r="HN46" s="37"/>
      <c r="HO46" s="37"/>
      <c r="HP46" s="37"/>
      <c r="HQ46" s="37"/>
      <c r="HR46" s="37"/>
      <c r="HS46" s="37"/>
      <c r="HT46" s="37"/>
      <c r="HU46" s="37"/>
      <c r="HV46" s="37"/>
      <c r="HW46" s="37"/>
      <c r="HX46" s="37"/>
      <c r="HY46" s="37"/>
      <c r="HZ46" s="37"/>
      <c r="IA46" s="37"/>
      <c r="IB46" s="37"/>
      <c r="IC46" s="37"/>
      <c r="ID46" s="37"/>
      <c r="IE46" s="37"/>
      <c r="IF46" s="37"/>
      <c r="IG46" s="37"/>
      <c r="IH46" s="37"/>
      <c r="II46" s="37"/>
      <c r="IJ46" s="37"/>
      <c r="IK46" s="37"/>
      <c r="IL46" s="37"/>
      <c r="IM46" s="37"/>
      <c r="IN46" s="37"/>
      <c r="IO46" s="37"/>
      <c r="IP46" s="37"/>
      <c r="IQ46" s="37"/>
      <c r="IR46" s="37"/>
      <c r="IS46" s="37"/>
      <c r="IT46" s="37"/>
      <c r="IU46" s="37"/>
      <c r="IV46" s="37"/>
    </row>
    <row r="47" spans="1:256">
      <c r="A47" s="37"/>
      <c r="B47" s="37"/>
      <c r="C47" s="38"/>
      <c r="D47" s="37"/>
      <c r="E47" s="37"/>
      <c r="F47" s="37"/>
      <c r="G47" s="37"/>
      <c r="H47" s="37"/>
      <c r="I47" s="37"/>
      <c r="J47" s="37"/>
      <c r="K47" s="37"/>
      <c r="L47" s="37"/>
      <c r="M47" s="37"/>
      <c r="N47" s="37"/>
      <c r="O47" s="37"/>
      <c r="P47" s="37"/>
      <c r="Q47" s="37"/>
      <c r="R47" s="37"/>
      <c r="S47" s="37"/>
      <c r="T47" s="37"/>
      <c r="U47" s="37"/>
      <c r="V47" s="37"/>
      <c r="W47" s="37"/>
      <c r="X47" s="37"/>
      <c r="Y47" s="37"/>
      <c r="Z47" s="37"/>
      <c r="AA47" s="37"/>
      <c r="AB47" s="37"/>
      <c r="AC47" s="37"/>
      <c r="AD47" s="37"/>
      <c r="AE47" s="37"/>
      <c r="AF47" s="37"/>
      <c r="AG47" s="37"/>
      <c r="AH47" s="37"/>
      <c r="AI47" s="37"/>
      <c r="AJ47" s="37"/>
      <c r="AK47" s="37"/>
      <c r="AL47" s="37"/>
      <c r="AM47" s="37"/>
      <c r="AN47" s="37"/>
      <c r="AO47" s="37"/>
      <c r="AP47" s="37"/>
      <c r="AQ47" s="37"/>
      <c r="AR47" s="37"/>
      <c r="AS47" s="37"/>
      <c r="AT47" s="37"/>
      <c r="AU47" s="37"/>
      <c r="AV47" s="37"/>
      <c r="AW47" s="37"/>
      <c r="AX47" s="37"/>
      <c r="AY47" s="37"/>
      <c r="AZ47" s="37"/>
      <c r="BA47" s="37"/>
      <c r="BB47" s="37"/>
      <c r="BC47" s="37"/>
      <c r="BD47" s="37"/>
      <c r="BE47" s="37"/>
      <c r="BF47" s="37"/>
      <c r="BG47" s="37"/>
      <c r="BH47" s="37"/>
      <c r="BI47" s="37"/>
      <c r="BJ47" s="37"/>
      <c r="BK47" s="37"/>
      <c r="BL47" s="37"/>
      <c r="BM47" s="37"/>
      <c r="BN47" s="37"/>
      <c r="BO47" s="37"/>
      <c r="BP47" s="37"/>
      <c r="BQ47" s="37"/>
      <c r="BR47" s="37"/>
      <c r="BS47" s="37"/>
      <c r="BT47" s="37"/>
      <c r="BU47" s="37"/>
      <c r="BV47" s="37"/>
      <c r="BW47" s="37"/>
      <c r="BX47" s="37"/>
      <c r="BY47" s="37"/>
      <c r="BZ47" s="37"/>
      <c r="CA47" s="37"/>
      <c r="CB47" s="37"/>
      <c r="CC47" s="37"/>
      <c r="CD47" s="37"/>
      <c r="CE47" s="37"/>
      <c r="CF47" s="37"/>
      <c r="CG47" s="37"/>
      <c r="CH47" s="37"/>
      <c r="CI47" s="37"/>
      <c r="CJ47" s="37"/>
      <c r="CK47" s="37"/>
      <c r="CL47" s="37"/>
      <c r="CM47" s="37"/>
      <c r="CN47" s="37"/>
      <c r="CO47" s="37"/>
      <c r="CP47" s="37"/>
      <c r="CQ47" s="37"/>
      <c r="CR47" s="37"/>
      <c r="CS47" s="37"/>
      <c r="CT47" s="37"/>
      <c r="CU47" s="37"/>
      <c r="CV47" s="37"/>
      <c r="CW47" s="37"/>
      <c r="CX47" s="37"/>
      <c r="CY47" s="37"/>
      <c r="CZ47" s="37"/>
      <c r="DA47" s="37"/>
      <c r="DB47" s="37"/>
      <c r="DC47" s="37"/>
      <c r="DD47" s="37"/>
      <c r="DE47" s="37"/>
      <c r="DF47" s="37"/>
      <c r="DG47" s="37"/>
      <c r="DH47" s="37"/>
      <c r="DI47" s="37"/>
      <c r="DJ47" s="37"/>
      <c r="DK47" s="37"/>
      <c r="DL47" s="37"/>
      <c r="DM47" s="37"/>
      <c r="DN47" s="37"/>
      <c r="DO47" s="37"/>
      <c r="DP47" s="37"/>
      <c r="DQ47" s="37"/>
      <c r="DR47" s="37"/>
      <c r="DS47" s="37"/>
      <c r="DT47" s="37"/>
      <c r="DU47" s="37"/>
      <c r="DV47" s="37"/>
      <c r="DW47" s="37"/>
      <c r="DX47" s="37"/>
      <c r="DY47" s="37"/>
      <c r="DZ47" s="37"/>
      <c r="EA47" s="37"/>
      <c r="EB47" s="37"/>
      <c r="EC47" s="37"/>
      <c r="ED47" s="37"/>
      <c r="EE47" s="37"/>
      <c r="EF47" s="37"/>
      <c r="EG47" s="37"/>
      <c r="EH47" s="37"/>
      <c r="EI47" s="37"/>
      <c r="EJ47" s="37"/>
      <c r="EK47" s="37"/>
      <c r="EL47" s="37"/>
      <c r="EM47" s="37"/>
      <c r="EN47" s="37"/>
      <c r="EO47" s="37"/>
      <c r="EP47" s="37"/>
      <c r="EQ47" s="37"/>
      <c r="ER47" s="37"/>
      <c r="ES47" s="37"/>
      <c r="ET47" s="37"/>
      <c r="EU47" s="37"/>
      <c r="EV47" s="37"/>
      <c r="EW47" s="37"/>
      <c r="EX47" s="37"/>
      <c r="EY47" s="37"/>
      <c r="EZ47" s="37"/>
      <c r="FA47" s="37"/>
      <c r="FB47" s="37"/>
      <c r="FC47" s="37"/>
      <c r="FD47" s="37"/>
      <c r="FE47" s="37"/>
      <c r="FF47" s="37"/>
      <c r="FG47" s="37"/>
      <c r="FH47" s="37"/>
      <c r="FI47" s="37"/>
      <c r="FJ47" s="37"/>
      <c r="FK47" s="37"/>
      <c r="FL47" s="37"/>
      <c r="FM47" s="37"/>
      <c r="FN47" s="37"/>
      <c r="FO47" s="37"/>
      <c r="FP47" s="37"/>
      <c r="FQ47" s="37"/>
      <c r="FR47" s="37"/>
      <c r="FS47" s="37"/>
      <c r="FT47" s="37"/>
      <c r="FU47" s="37"/>
      <c r="FV47" s="37"/>
      <c r="FW47" s="37"/>
      <c r="FX47" s="37"/>
      <c r="FY47" s="37"/>
      <c r="FZ47" s="37"/>
      <c r="GA47" s="37"/>
      <c r="GB47" s="37"/>
      <c r="GC47" s="37"/>
      <c r="GD47" s="37"/>
      <c r="GE47" s="37"/>
      <c r="GF47" s="37"/>
      <c r="GG47" s="37"/>
      <c r="GH47" s="37"/>
      <c r="GI47" s="37"/>
      <c r="GJ47" s="37"/>
      <c r="GK47" s="37"/>
      <c r="GL47" s="37"/>
      <c r="GM47" s="37"/>
      <c r="GN47" s="37"/>
      <c r="GO47" s="37"/>
      <c r="GP47" s="37"/>
      <c r="GQ47" s="37"/>
      <c r="GR47" s="37"/>
      <c r="GS47" s="37"/>
      <c r="GT47" s="37"/>
      <c r="GU47" s="37"/>
      <c r="GV47" s="37"/>
      <c r="GW47" s="37"/>
      <c r="GX47" s="37"/>
      <c r="GY47" s="37"/>
      <c r="GZ47" s="37"/>
      <c r="HA47" s="37"/>
      <c r="HB47" s="37"/>
      <c r="HC47" s="37"/>
      <c r="HD47" s="37"/>
      <c r="HE47" s="37"/>
      <c r="HF47" s="37"/>
      <c r="HG47" s="37"/>
      <c r="HH47" s="37"/>
      <c r="HI47" s="37"/>
      <c r="HJ47" s="37"/>
      <c r="HK47" s="37"/>
      <c r="HL47" s="37"/>
      <c r="HM47" s="37"/>
      <c r="HN47" s="37"/>
      <c r="HO47" s="37"/>
      <c r="HP47" s="37"/>
      <c r="HQ47" s="37"/>
      <c r="HR47" s="37"/>
      <c r="HS47" s="37"/>
      <c r="HT47" s="37"/>
      <c r="HU47" s="37"/>
      <c r="HV47" s="37"/>
      <c r="HW47" s="37"/>
      <c r="HX47" s="37"/>
      <c r="HY47" s="37"/>
      <c r="HZ47" s="37"/>
      <c r="IA47" s="37"/>
      <c r="IB47" s="37"/>
      <c r="IC47" s="37"/>
      <c r="ID47" s="37"/>
      <c r="IE47" s="37"/>
      <c r="IF47" s="37"/>
      <c r="IG47" s="37"/>
      <c r="IH47" s="37"/>
      <c r="II47" s="37"/>
      <c r="IJ47" s="37"/>
      <c r="IK47" s="37"/>
      <c r="IL47" s="37"/>
      <c r="IM47" s="37"/>
      <c r="IN47" s="37"/>
      <c r="IO47" s="37"/>
      <c r="IP47" s="37"/>
      <c r="IQ47" s="37"/>
      <c r="IR47" s="37"/>
      <c r="IS47" s="37"/>
      <c r="IT47" s="37"/>
      <c r="IU47" s="37"/>
      <c r="IV47" s="37"/>
    </row>
    <row r="48" spans="1:256">
      <c r="A48" s="37"/>
      <c r="B48" s="37"/>
      <c r="C48" s="38"/>
      <c r="D48" s="37"/>
      <c r="E48" s="37"/>
      <c r="F48" s="37"/>
      <c r="G48" s="37"/>
      <c r="H48" s="37"/>
      <c r="I48" s="37"/>
      <c r="J48" s="37"/>
      <c r="K48" s="37"/>
      <c r="L48" s="37"/>
      <c r="M48" s="37"/>
      <c r="N48" s="37"/>
      <c r="O48" s="37"/>
      <c r="P48" s="37"/>
      <c r="Q48" s="37"/>
      <c r="R48" s="37"/>
      <c r="S48" s="37"/>
      <c r="T48" s="37"/>
      <c r="U48" s="37"/>
      <c r="V48" s="37"/>
      <c r="W48" s="37"/>
      <c r="X48" s="37"/>
      <c r="Y48" s="37"/>
      <c r="Z48" s="37"/>
      <c r="AA48" s="37"/>
      <c r="AB48" s="37"/>
      <c r="AC48" s="37"/>
      <c r="AD48" s="37"/>
      <c r="AE48" s="37"/>
      <c r="AF48" s="37"/>
      <c r="AG48" s="37"/>
      <c r="AH48" s="37"/>
      <c r="AI48" s="37"/>
      <c r="AJ48" s="37"/>
      <c r="AK48" s="37"/>
      <c r="AL48" s="37"/>
      <c r="AM48" s="37"/>
      <c r="AN48" s="37"/>
      <c r="AO48" s="37"/>
      <c r="AP48" s="37"/>
      <c r="AQ48" s="37"/>
      <c r="AR48" s="37"/>
      <c r="AS48" s="37"/>
      <c r="AT48" s="37"/>
      <c r="AU48" s="37"/>
      <c r="AV48" s="37"/>
      <c r="AW48" s="37"/>
      <c r="AX48" s="37"/>
      <c r="AY48" s="37"/>
      <c r="AZ48" s="37"/>
      <c r="BA48" s="37"/>
      <c r="BB48" s="37"/>
      <c r="BC48" s="37"/>
      <c r="BD48" s="37"/>
      <c r="BE48" s="37"/>
      <c r="BF48" s="37"/>
      <c r="BG48" s="37"/>
      <c r="BH48" s="37"/>
      <c r="BI48" s="37"/>
      <c r="BJ48" s="37"/>
      <c r="BK48" s="37"/>
      <c r="BL48" s="37"/>
      <c r="BM48" s="37"/>
      <c r="BN48" s="37"/>
      <c r="BO48" s="37"/>
      <c r="BP48" s="37"/>
      <c r="BQ48" s="37"/>
      <c r="BR48" s="37"/>
      <c r="BS48" s="37"/>
      <c r="BT48" s="37"/>
      <c r="BU48" s="37"/>
      <c r="BV48" s="37"/>
      <c r="BW48" s="37"/>
      <c r="BX48" s="37"/>
      <c r="BY48" s="37"/>
      <c r="BZ48" s="37"/>
      <c r="CA48" s="37"/>
      <c r="CB48" s="37"/>
      <c r="CC48" s="37"/>
      <c r="CD48" s="37"/>
      <c r="CE48" s="37"/>
      <c r="CF48" s="37"/>
      <c r="CG48" s="37"/>
      <c r="CH48" s="37"/>
      <c r="CI48" s="37"/>
      <c r="CJ48" s="37"/>
      <c r="CK48" s="37"/>
      <c r="CL48" s="37"/>
      <c r="CM48" s="37"/>
      <c r="CN48" s="37"/>
      <c r="CO48" s="37"/>
      <c r="CP48" s="37"/>
      <c r="CQ48" s="37"/>
      <c r="CR48" s="37"/>
      <c r="CS48" s="37"/>
      <c r="CT48" s="37"/>
      <c r="CU48" s="37"/>
      <c r="CV48" s="37"/>
      <c r="CW48" s="37"/>
      <c r="CX48" s="37"/>
      <c r="CY48" s="37"/>
      <c r="CZ48" s="37"/>
      <c r="DA48" s="37"/>
      <c r="DB48" s="37"/>
      <c r="DC48" s="37"/>
      <c r="DD48" s="37"/>
      <c r="DE48" s="37"/>
      <c r="DF48" s="37"/>
      <c r="DG48" s="37"/>
      <c r="DH48" s="37"/>
      <c r="DI48" s="37"/>
      <c r="DJ48" s="37"/>
      <c r="DK48" s="37"/>
      <c r="DL48" s="37"/>
      <c r="DM48" s="37"/>
      <c r="DN48" s="37"/>
      <c r="DO48" s="37"/>
      <c r="DP48" s="37"/>
      <c r="DQ48" s="37"/>
      <c r="DR48" s="37"/>
      <c r="DS48" s="37"/>
      <c r="DT48" s="37"/>
      <c r="DU48" s="37"/>
      <c r="DV48" s="37"/>
      <c r="DW48" s="37"/>
      <c r="DX48" s="37"/>
      <c r="DY48" s="37"/>
      <c r="DZ48" s="37"/>
      <c r="EA48" s="37"/>
      <c r="EB48" s="37"/>
      <c r="EC48" s="37"/>
      <c r="ED48" s="37"/>
      <c r="EE48" s="37"/>
      <c r="EF48" s="37"/>
      <c r="EG48" s="37"/>
      <c r="EH48" s="37"/>
      <c r="EI48" s="37"/>
      <c r="EJ48" s="37"/>
      <c r="EK48" s="37"/>
      <c r="EL48" s="37"/>
      <c r="EM48" s="37"/>
      <c r="EN48" s="37"/>
      <c r="EO48" s="37"/>
      <c r="EP48" s="37"/>
      <c r="EQ48" s="37"/>
      <c r="ER48" s="37"/>
      <c r="ES48" s="37"/>
      <c r="ET48" s="37"/>
      <c r="EU48" s="37"/>
      <c r="EV48" s="37"/>
      <c r="EW48" s="37"/>
      <c r="EX48" s="37"/>
      <c r="EY48" s="37"/>
      <c r="EZ48" s="37"/>
      <c r="FA48" s="37"/>
      <c r="FB48" s="37"/>
      <c r="FC48" s="37"/>
      <c r="FD48" s="37"/>
      <c r="FE48" s="37"/>
      <c r="FF48" s="37"/>
      <c r="FG48" s="37"/>
      <c r="FH48" s="37"/>
      <c r="FI48" s="37"/>
      <c r="FJ48" s="37"/>
      <c r="FK48" s="37"/>
      <c r="FL48" s="37"/>
      <c r="FM48" s="37"/>
      <c r="FN48" s="37"/>
      <c r="FO48" s="37"/>
      <c r="FP48" s="37"/>
      <c r="FQ48" s="37"/>
      <c r="FR48" s="37"/>
      <c r="FS48" s="37"/>
      <c r="FT48" s="37"/>
      <c r="FU48" s="37"/>
      <c r="FV48" s="37"/>
      <c r="FW48" s="37"/>
      <c r="FX48" s="37"/>
      <c r="FY48" s="37"/>
      <c r="FZ48" s="37"/>
      <c r="GA48" s="37"/>
      <c r="GB48" s="37"/>
      <c r="GC48" s="37"/>
      <c r="GD48" s="37"/>
      <c r="GE48" s="37"/>
      <c r="GF48" s="37"/>
      <c r="GG48" s="37"/>
      <c r="GH48" s="37"/>
      <c r="GI48" s="37"/>
      <c r="GJ48" s="37"/>
      <c r="GK48" s="37"/>
      <c r="GL48" s="37"/>
      <c r="GM48" s="37"/>
      <c r="GN48" s="37"/>
      <c r="GO48" s="37"/>
      <c r="GP48" s="37"/>
      <c r="GQ48" s="37"/>
      <c r="GR48" s="37"/>
      <c r="GS48" s="37"/>
      <c r="GT48" s="37"/>
      <c r="GU48" s="37"/>
      <c r="GV48" s="37"/>
      <c r="GW48" s="37"/>
      <c r="GX48" s="37"/>
      <c r="GY48" s="37"/>
      <c r="GZ48" s="37"/>
      <c r="HA48" s="37"/>
      <c r="HB48" s="37"/>
      <c r="HC48" s="37"/>
      <c r="HD48" s="37"/>
      <c r="HE48" s="37"/>
      <c r="HF48" s="37"/>
      <c r="HG48" s="37"/>
      <c r="HH48" s="37"/>
      <c r="HI48" s="37"/>
      <c r="HJ48" s="37"/>
      <c r="HK48" s="37"/>
      <c r="HL48" s="37"/>
      <c r="HM48" s="37"/>
      <c r="HN48" s="37"/>
      <c r="HO48" s="37"/>
      <c r="HP48" s="37"/>
      <c r="HQ48" s="37"/>
      <c r="HR48" s="37"/>
      <c r="HS48" s="37"/>
      <c r="HT48" s="37"/>
      <c r="HU48" s="37"/>
      <c r="HV48" s="37"/>
      <c r="HW48" s="37"/>
      <c r="HX48" s="37"/>
      <c r="HY48" s="37"/>
      <c r="HZ48" s="37"/>
      <c r="IA48" s="37"/>
      <c r="IB48" s="37"/>
      <c r="IC48" s="37"/>
      <c r="ID48" s="37"/>
      <c r="IE48" s="37"/>
      <c r="IF48" s="37"/>
      <c r="IG48" s="37"/>
      <c r="IH48" s="37"/>
      <c r="II48" s="37"/>
      <c r="IJ48" s="37"/>
      <c r="IK48" s="37"/>
      <c r="IL48" s="37"/>
      <c r="IM48" s="37"/>
      <c r="IN48" s="37"/>
      <c r="IO48" s="37"/>
      <c r="IP48" s="37"/>
      <c r="IQ48" s="37"/>
      <c r="IR48" s="37"/>
      <c r="IS48" s="37"/>
      <c r="IT48" s="37"/>
      <c r="IU48" s="37"/>
      <c r="IV48" s="37"/>
    </row>
    <row r="49" spans="1:256">
      <c r="A49" s="37"/>
      <c r="B49" s="37"/>
      <c r="C49" s="38"/>
      <c r="D49" s="37"/>
      <c r="E49" s="37"/>
      <c r="F49" s="37"/>
      <c r="G49" s="37"/>
      <c r="H49" s="37"/>
      <c r="I49" s="37"/>
      <c r="J49" s="37"/>
      <c r="K49" s="37"/>
      <c r="L49" s="37"/>
      <c r="M49" s="37"/>
      <c r="N49" s="37"/>
      <c r="O49" s="37"/>
      <c r="P49" s="37"/>
      <c r="Q49" s="37"/>
      <c r="R49" s="37"/>
      <c r="S49" s="37"/>
      <c r="T49" s="37"/>
      <c r="U49" s="37"/>
      <c r="V49" s="37"/>
      <c r="W49" s="37"/>
      <c r="X49" s="37"/>
      <c r="Y49" s="37"/>
      <c r="Z49" s="37"/>
      <c r="AA49" s="37"/>
      <c r="AB49" s="37"/>
      <c r="AC49" s="37"/>
      <c r="AD49" s="37"/>
      <c r="AE49" s="37"/>
      <c r="AF49" s="37"/>
      <c r="AG49" s="37"/>
      <c r="AH49" s="37"/>
      <c r="AI49" s="37"/>
      <c r="AJ49" s="37"/>
      <c r="AK49" s="37"/>
      <c r="AL49" s="37"/>
      <c r="AM49" s="37"/>
      <c r="AN49" s="37"/>
      <c r="AO49" s="37"/>
      <c r="AP49" s="37"/>
      <c r="AQ49" s="37"/>
      <c r="AR49" s="37"/>
      <c r="AS49" s="37"/>
      <c r="AT49" s="37"/>
      <c r="AU49" s="37"/>
      <c r="AV49" s="37"/>
      <c r="AW49" s="37"/>
      <c r="AX49" s="37"/>
      <c r="AY49" s="37"/>
      <c r="AZ49" s="37"/>
      <c r="BA49" s="37"/>
      <c r="BB49" s="37"/>
      <c r="BC49" s="37"/>
      <c r="BD49" s="37"/>
      <c r="BE49" s="37"/>
      <c r="BF49" s="37"/>
      <c r="BG49" s="37"/>
      <c r="BH49" s="37"/>
      <c r="BI49" s="37"/>
      <c r="BJ49" s="37"/>
      <c r="BK49" s="37"/>
      <c r="BL49" s="37"/>
      <c r="BM49" s="37"/>
      <c r="BN49" s="37"/>
      <c r="BO49" s="37"/>
      <c r="BP49" s="37"/>
      <c r="BQ49" s="37"/>
      <c r="BR49" s="37"/>
      <c r="BS49" s="37"/>
      <c r="BT49" s="37"/>
      <c r="BU49" s="37"/>
      <c r="BV49" s="37"/>
      <c r="BW49" s="37"/>
      <c r="BX49" s="37"/>
      <c r="BY49" s="37"/>
      <c r="BZ49" s="37"/>
      <c r="CA49" s="37"/>
      <c r="CB49" s="37"/>
      <c r="CC49" s="37"/>
      <c r="CD49" s="37"/>
      <c r="CE49" s="37"/>
      <c r="CF49" s="37"/>
      <c r="CG49" s="37"/>
      <c r="CH49" s="37"/>
      <c r="CI49" s="37"/>
      <c r="CJ49" s="37"/>
      <c r="CK49" s="37"/>
      <c r="CL49" s="37"/>
      <c r="CM49" s="37"/>
      <c r="CN49" s="37"/>
      <c r="CO49" s="37"/>
      <c r="CP49" s="37"/>
      <c r="CQ49" s="37"/>
      <c r="CR49" s="37"/>
      <c r="CS49" s="37"/>
      <c r="CT49" s="37"/>
      <c r="CU49" s="37"/>
      <c r="CV49" s="37"/>
      <c r="CW49" s="37"/>
      <c r="CX49" s="37"/>
      <c r="CY49" s="37"/>
      <c r="CZ49" s="37"/>
      <c r="DA49" s="37"/>
      <c r="DB49" s="37"/>
      <c r="DC49" s="37"/>
      <c r="DD49" s="37"/>
      <c r="DE49" s="37"/>
      <c r="DF49" s="37"/>
      <c r="DG49" s="37"/>
      <c r="DH49" s="37"/>
      <c r="DI49" s="37"/>
      <c r="DJ49" s="37"/>
      <c r="DK49" s="37"/>
      <c r="DL49" s="37"/>
      <c r="DM49" s="37"/>
      <c r="DN49" s="37"/>
      <c r="DO49" s="37"/>
      <c r="DP49" s="37"/>
      <c r="DQ49" s="37"/>
      <c r="DR49" s="37"/>
      <c r="DS49" s="37"/>
      <c r="DT49" s="37"/>
      <c r="DU49" s="37"/>
      <c r="DV49" s="37"/>
      <c r="DW49" s="37"/>
      <c r="DX49" s="37"/>
      <c r="DY49" s="37"/>
      <c r="DZ49" s="37"/>
      <c r="EA49" s="37"/>
      <c r="EB49" s="37"/>
      <c r="EC49" s="37"/>
      <c r="ED49" s="37"/>
      <c r="EE49" s="37"/>
      <c r="EF49" s="37"/>
      <c r="EG49" s="37"/>
      <c r="EH49" s="37"/>
      <c r="EI49" s="37"/>
      <c r="EJ49" s="37"/>
      <c r="EK49" s="37"/>
      <c r="EL49" s="37"/>
      <c r="EM49" s="37"/>
      <c r="EN49" s="37"/>
      <c r="EO49" s="37"/>
      <c r="EP49" s="37"/>
      <c r="EQ49" s="37"/>
      <c r="ER49" s="37"/>
      <c r="ES49" s="37"/>
      <c r="ET49" s="37"/>
      <c r="EU49" s="37"/>
      <c r="EV49" s="37"/>
      <c r="EW49" s="37"/>
      <c r="EX49" s="37"/>
      <c r="EY49" s="37"/>
      <c r="EZ49" s="37"/>
      <c r="FA49" s="37"/>
      <c r="FB49" s="37"/>
      <c r="FC49" s="37"/>
      <c r="FD49" s="37"/>
      <c r="FE49" s="37"/>
      <c r="FF49" s="37"/>
      <c r="FG49" s="37"/>
      <c r="FH49" s="37"/>
      <c r="FI49" s="37"/>
      <c r="FJ49" s="37"/>
      <c r="FK49" s="37"/>
      <c r="FL49" s="37"/>
      <c r="FM49" s="37"/>
      <c r="FN49" s="37"/>
      <c r="FO49" s="37"/>
      <c r="FP49" s="37"/>
      <c r="FQ49" s="37"/>
      <c r="FR49" s="37"/>
      <c r="FS49" s="37"/>
      <c r="FT49" s="37"/>
      <c r="FU49" s="37"/>
      <c r="FV49" s="37"/>
      <c r="FW49" s="37"/>
      <c r="FX49" s="37"/>
      <c r="FY49" s="37"/>
      <c r="FZ49" s="37"/>
      <c r="GA49" s="37"/>
      <c r="GB49" s="37"/>
      <c r="GC49" s="37"/>
      <c r="GD49" s="37"/>
      <c r="GE49" s="37"/>
      <c r="GF49" s="37"/>
      <c r="GG49" s="37"/>
      <c r="GH49" s="37"/>
      <c r="GI49" s="37"/>
      <c r="GJ49" s="37"/>
      <c r="GK49" s="37"/>
      <c r="GL49" s="37"/>
      <c r="GM49" s="37"/>
      <c r="GN49" s="37"/>
      <c r="GO49" s="37"/>
      <c r="GP49" s="37"/>
      <c r="GQ49" s="37"/>
      <c r="GR49" s="37"/>
      <c r="GS49" s="37"/>
      <c r="GT49" s="37"/>
      <c r="GU49" s="37"/>
      <c r="GV49" s="37"/>
      <c r="GW49" s="37"/>
      <c r="GX49" s="37"/>
      <c r="GY49" s="37"/>
      <c r="GZ49" s="37"/>
      <c r="HA49" s="37"/>
      <c r="HB49" s="37"/>
      <c r="HC49" s="37"/>
      <c r="HD49" s="37"/>
      <c r="HE49" s="37"/>
      <c r="HF49" s="37"/>
      <c r="HG49" s="37"/>
      <c r="HH49" s="37"/>
      <c r="HI49" s="37"/>
      <c r="HJ49" s="37"/>
      <c r="HK49" s="37"/>
      <c r="HL49" s="37"/>
      <c r="HM49" s="37"/>
      <c r="HN49" s="37"/>
      <c r="HO49" s="37"/>
      <c r="HP49" s="37"/>
      <c r="HQ49" s="37"/>
      <c r="HR49" s="37"/>
      <c r="HS49" s="37"/>
      <c r="HT49" s="37"/>
      <c r="HU49" s="37"/>
      <c r="HV49" s="37"/>
      <c r="HW49" s="37"/>
      <c r="HX49" s="37"/>
      <c r="HY49" s="37"/>
      <c r="HZ49" s="37"/>
      <c r="IA49" s="37"/>
      <c r="IB49" s="37"/>
      <c r="IC49" s="37"/>
      <c r="ID49" s="37"/>
      <c r="IE49" s="37"/>
      <c r="IF49" s="37"/>
      <c r="IG49" s="37"/>
      <c r="IH49" s="37"/>
      <c r="II49" s="37"/>
      <c r="IJ49" s="37"/>
      <c r="IK49" s="37"/>
      <c r="IL49" s="37"/>
      <c r="IM49" s="37"/>
      <c r="IN49" s="37"/>
      <c r="IO49" s="37"/>
      <c r="IP49" s="37"/>
      <c r="IQ49" s="37"/>
      <c r="IR49" s="37"/>
      <c r="IS49" s="37"/>
      <c r="IT49" s="37"/>
      <c r="IU49" s="37"/>
      <c r="IV49" s="37"/>
    </row>
    <row r="50" spans="1:256">
      <c r="A50" s="37"/>
      <c r="B50" s="37"/>
      <c r="C50" s="38"/>
      <c r="D50" s="37"/>
      <c r="E50" s="37"/>
      <c r="F50" s="37"/>
      <c r="G50" s="37"/>
      <c r="H50" s="37"/>
      <c r="I50" s="37"/>
      <c r="J50" s="37"/>
      <c r="K50" s="37"/>
      <c r="L50" s="37"/>
      <c r="M50" s="37"/>
      <c r="N50" s="37"/>
      <c r="O50" s="37"/>
      <c r="P50" s="37"/>
      <c r="Q50" s="37"/>
      <c r="R50" s="37"/>
      <c r="S50" s="37"/>
      <c r="T50" s="37"/>
      <c r="U50" s="37"/>
      <c r="V50" s="37"/>
      <c r="W50" s="37"/>
      <c r="X50" s="37"/>
      <c r="Y50" s="37"/>
      <c r="Z50" s="37"/>
      <c r="AA50" s="37"/>
      <c r="AB50" s="37"/>
      <c r="AC50" s="37"/>
      <c r="AD50" s="37"/>
      <c r="AE50" s="37"/>
      <c r="AF50" s="37"/>
      <c r="AG50" s="37"/>
      <c r="AH50" s="37"/>
      <c r="AI50" s="37"/>
      <c r="AJ50" s="37"/>
      <c r="AK50" s="37"/>
      <c r="AL50" s="37"/>
      <c r="AM50" s="37"/>
      <c r="AN50" s="37"/>
      <c r="AO50" s="37"/>
      <c r="AP50" s="37"/>
      <c r="AQ50" s="37"/>
      <c r="AR50" s="37"/>
      <c r="AS50" s="37"/>
      <c r="AT50" s="37"/>
      <c r="AU50" s="37"/>
      <c r="AV50" s="37"/>
      <c r="AW50" s="37"/>
      <c r="AX50" s="37"/>
      <c r="AY50" s="37"/>
      <c r="AZ50" s="37"/>
      <c r="BA50" s="37"/>
      <c r="BB50" s="37"/>
      <c r="BC50" s="37"/>
      <c r="BD50" s="37"/>
      <c r="BE50" s="37"/>
      <c r="BF50" s="37"/>
      <c r="BG50" s="37"/>
      <c r="BH50" s="37"/>
      <c r="BI50" s="37"/>
      <c r="BJ50" s="37"/>
      <c r="BK50" s="37"/>
      <c r="BL50" s="37"/>
      <c r="BM50" s="37"/>
      <c r="BN50" s="37"/>
      <c r="BO50" s="37"/>
      <c r="BP50" s="37"/>
      <c r="BQ50" s="37"/>
      <c r="BR50" s="37"/>
      <c r="BS50" s="37"/>
      <c r="BT50" s="37"/>
      <c r="BU50" s="37"/>
      <c r="BV50" s="37"/>
      <c r="BW50" s="37"/>
      <c r="BX50" s="37"/>
      <c r="BY50" s="37"/>
      <c r="BZ50" s="37"/>
      <c r="CA50" s="37"/>
      <c r="CB50" s="37"/>
      <c r="CC50" s="37"/>
      <c r="CD50" s="37"/>
      <c r="CE50" s="37"/>
      <c r="CF50" s="37"/>
      <c r="CG50" s="37"/>
      <c r="CH50" s="37"/>
      <c r="CI50" s="37"/>
      <c r="CJ50" s="37"/>
      <c r="CK50" s="37"/>
      <c r="CL50" s="37"/>
      <c r="CM50" s="37"/>
      <c r="CN50" s="37"/>
      <c r="CO50" s="37"/>
      <c r="CP50" s="37"/>
      <c r="CQ50" s="37"/>
      <c r="CR50" s="37"/>
      <c r="CS50" s="37"/>
      <c r="CT50" s="37"/>
      <c r="CU50" s="37"/>
      <c r="CV50" s="37"/>
      <c r="CW50" s="37"/>
      <c r="CX50" s="37"/>
      <c r="CY50" s="37"/>
      <c r="CZ50" s="37"/>
      <c r="DA50" s="37"/>
      <c r="DB50" s="37"/>
      <c r="DC50" s="37"/>
      <c r="DD50" s="37"/>
      <c r="DE50" s="37"/>
      <c r="DF50" s="37"/>
      <c r="DG50" s="37"/>
      <c r="DH50" s="37"/>
      <c r="DI50" s="37"/>
      <c r="DJ50" s="37"/>
      <c r="DK50" s="37"/>
      <c r="DL50" s="37"/>
      <c r="DM50" s="37"/>
      <c r="DN50" s="37"/>
      <c r="DO50" s="37"/>
      <c r="DP50" s="37"/>
      <c r="DQ50" s="37"/>
      <c r="DR50" s="37"/>
      <c r="DS50" s="37"/>
      <c r="DT50" s="37"/>
      <c r="DU50" s="37"/>
      <c r="DV50" s="37"/>
      <c r="DW50" s="37"/>
      <c r="DX50" s="37"/>
      <c r="DY50" s="37"/>
      <c r="DZ50" s="37"/>
      <c r="EA50" s="37"/>
      <c r="EB50" s="37"/>
      <c r="EC50" s="37"/>
      <c r="ED50" s="37"/>
      <c r="EE50" s="37"/>
      <c r="EF50" s="37"/>
      <c r="EG50" s="37"/>
      <c r="EH50" s="37"/>
      <c r="EI50" s="37"/>
      <c r="EJ50" s="37"/>
      <c r="EK50" s="37"/>
      <c r="EL50" s="37"/>
      <c r="EM50" s="37"/>
      <c r="EN50" s="37"/>
      <c r="EO50" s="37"/>
      <c r="EP50" s="37"/>
      <c r="EQ50" s="37"/>
      <c r="ER50" s="37"/>
      <c r="ES50" s="37"/>
      <c r="ET50" s="37"/>
      <c r="EU50" s="37"/>
      <c r="EV50" s="37"/>
      <c r="EW50" s="37"/>
      <c r="EX50" s="37"/>
      <c r="EY50" s="37"/>
      <c r="EZ50" s="37"/>
      <c r="FA50" s="37"/>
      <c r="FB50" s="37"/>
      <c r="FC50" s="37"/>
      <c r="FD50" s="37"/>
      <c r="FE50" s="37"/>
      <c r="FF50" s="37"/>
      <c r="FG50" s="37"/>
      <c r="FH50" s="37"/>
      <c r="FI50" s="37"/>
      <c r="FJ50" s="37"/>
      <c r="FK50" s="37"/>
      <c r="FL50" s="37"/>
      <c r="FM50" s="37"/>
      <c r="FN50" s="37"/>
      <c r="FO50" s="37"/>
      <c r="FP50" s="37"/>
      <c r="FQ50" s="37"/>
      <c r="FR50" s="37"/>
      <c r="FS50" s="37"/>
      <c r="FT50" s="37"/>
      <c r="FU50" s="37"/>
      <c r="FV50" s="37"/>
      <c r="FW50" s="37"/>
      <c r="FX50" s="37"/>
      <c r="FY50" s="37"/>
      <c r="FZ50" s="37"/>
      <c r="GA50" s="37"/>
      <c r="GB50" s="37"/>
      <c r="GC50" s="37"/>
      <c r="GD50" s="37"/>
      <c r="GE50" s="37"/>
      <c r="GF50" s="37"/>
      <c r="GG50" s="37"/>
      <c r="GH50" s="37"/>
      <c r="GI50" s="37"/>
      <c r="GJ50" s="37"/>
      <c r="GK50" s="37"/>
      <c r="GL50" s="37"/>
      <c r="GM50" s="37"/>
      <c r="GN50" s="37"/>
      <c r="GO50" s="37"/>
      <c r="GP50" s="37"/>
      <c r="GQ50" s="37"/>
      <c r="GR50" s="37"/>
      <c r="GS50" s="37"/>
      <c r="GT50" s="37"/>
      <c r="GU50" s="37"/>
      <c r="GV50" s="37"/>
      <c r="GW50" s="37"/>
      <c r="GX50" s="37"/>
      <c r="GY50" s="37"/>
      <c r="GZ50" s="37"/>
      <c r="HA50" s="37"/>
      <c r="HB50" s="37"/>
      <c r="HC50" s="37"/>
      <c r="HD50" s="37"/>
      <c r="HE50" s="37"/>
      <c r="HF50" s="37"/>
      <c r="HG50" s="37"/>
      <c r="HH50" s="37"/>
      <c r="HI50" s="37"/>
      <c r="HJ50" s="37"/>
      <c r="HK50" s="37"/>
      <c r="HL50" s="37"/>
      <c r="HM50" s="37"/>
      <c r="HN50" s="37"/>
      <c r="HO50" s="37"/>
      <c r="HP50" s="37"/>
      <c r="HQ50" s="37"/>
      <c r="HR50" s="37"/>
      <c r="HS50" s="37"/>
      <c r="HT50" s="37"/>
      <c r="HU50" s="37"/>
      <c r="HV50" s="37"/>
      <c r="HW50" s="37"/>
      <c r="HX50" s="37"/>
      <c r="HY50" s="37"/>
      <c r="HZ50" s="37"/>
      <c r="IA50" s="37"/>
      <c r="IB50" s="37"/>
      <c r="IC50" s="37"/>
      <c r="ID50" s="37"/>
      <c r="IE50" s="37"/>
      <c r="IF50" s="37"/>
      <c r="IG50" s="37"/>
      <c r="IH50" s="37"/>
      <c r="II50" s="37"/>
      <c r="IJ50" s="37"/>
      <c r="IK50" s="37"/>
      <c r="IL50" s="37"/>
      <c r="IM50" s="37"/>
      <c r="IN50" s="37"/>
      <c r="IO50" s="37"/>
      <c r="IP50" s="37"/>
      <c r="IQ50" s="37"/>
      <c r="IR50" s="37"/>
      <c r="IS50" s="37"/>
      <c r="IT50" s="37"/>
      <c r="IU50" s="37"/>
      <c r="IV50" s="37"/>
    </row>
    <row r="51" spans="1:256">
      <c r="A51" s="37"/>
      <c r="B51" s="37"/>
      <c r="C51" s="38"/>
      <c r="D51" s="37"/>
      <c r="E51" s="37"/>
      <c r="F51" s="37"/>
      <c r="G51" s="37"/>
      <c r="H51" s="37"/>
      <c r="I51" s="37"/>
      <c r="J51" s="37"/>
      <c r="K51" s="37"/>
      <c r="L51" s="37"/>
      <c r="M51" s="37"/>
      <c r="N51" s="37"/>
      <c r="O51" s="37"/>
      <c r="P51" s="37"/>
      <c r="Q51" s="37"/>
      <c r="R51" s="37"/>
      <c r="S51" s="37"/>
      <c r="T51" s="37"/>
      <c r="U51" s="37"/>
      <c r="V51" s="37"/>
      <c r="W51" s="37"/>
      <c r="X51" s="37"/>
      <c r="Y51" s="37"/>
      <c r="Z51" s="37"/>
      <c r="AA51" s="37"/>
      <c r="AB51" s="37"/>
      <c r="AC51" s="37"/>
      <c r="AD51" s="37"/>
      <c r="AE51" s="37"/>
      <c r="AF51" s="37"/>
      <c r="AG51" s="37"/>
      <c r="AH51" s="37"/>
      <c r="AI51" s="37"/>
      <c r="AJ51" s="37"/>
      <c r="AK51" s="37"/>
      <c r="AL51" s="37"/>
      <c r="AM51" s="37"/>
      <c r="AN51" s="37"/>
      <c r="AO51" s="37"/>
      <c r="AP51" s="37"/>
      <c r="AQ51" s="37"/>
      <c r="AR51" s="37"/>
      <c r="AS51" s="37"/>
      <c r="AT51" s="37"/>
      <c r="AU51" s="37"/>
      <c r="AV51" s="37"/>
      <c r="AW51" s="37"/>
      <c r="AX51" s="37"/>
      <c r="AY51" s="37"/>
      <c r="AZ51" s="37"/>
      <c r="BA51" s="37"/>
      <c r="BB51" s="37"/>
      <c r="BC51" s="37"/>
      <c r="BD51" s="37"/>
      <c r="BE51" s="37"/>
      <c r="BF51" s="37"/>
      <c r="BG51" s="37"/>
      <c r="BH51" s="37"/>
      <c r="BI51" s="37"/>
      <c r="BJ51" s="37"/>
      <c r="BK51" s="37"/>
      <c r="BL51" s="37"/>
      <c r="BM51" s="37"/>
      <c r="BN51" s="37"/>
      <c r="BO51" s="37"/>
      <c r="BP51" s="37"/>
      <c r="BQ51" s="37"/>
      <c r="BR51" s="37"/>
      <c r="BS51" s="37"/>
      <c r="BT51" s="37"/>
      <c r="BU51" s="37"/>
      <c r="BV51" s="37"/>
      <c r="BW51" s="37"/>
      <c r="BX51" s="37"/>
      <c r="BY51" s="37"/>
      <c r="BZ51" s="37"/>
      <c r="CA51" s="37"/>
      <c r="CB51" s="37"/>
      <c r="CC51" s="37"/>
      <c r="CD51" s="37"/>
      <c r="CE51" s="37"/>
      <c r="CF51" s="37"/>
      <c r="CG51" s="37"/>
      <c r="CH51" s="37"/>
      <c r="CI51" s="37"/>
      <c r="CJ51" s="37"/>
      <c r="CK51" s="37"/>
      <c r="CL51" s="37"/>
      <c r="CM51" s="37"/>
      <c r="CN51" s="37"/>
      <c r="CO51" s="37"/>
      <c r="CP51" s="37"/>
      <c r="CQ51" s="37"/>
      <c r="CR51" s="37"/>
      <c r="CS51" s="37"/>
      <c r="CT51" s="37"/>
      <c r="CU51" s="37"/>
      <c r="CV51" s="37"/>
      <c r="CW51" s="37"/>
      <c r="CX51" s="37"/>
      <c r="CY51" s="37"/>
      <c r="CZ51" s="37"/>
      <c r="DA51" s="37"/>
      <c r="DB51" s="37"/>
      <c r="DC51" s="37"/>
      <c r="DD51" s="37"/>
      <c r="DE51" s="37"/>
      <c r="DF51" s="37"/>
      <c r="DG51" s="37"/>
      <c r="DH51" s="37"/>
      <c r="DI51" s="37"/>
      <c r="DJ51" s="37"/>
      <c r="DK51" s="37"/>
      <c r="DL51" s="37"/>
      <c r="DM51" s="37"/>
      <c r="DN51" s="37"/>
      <c r="DO51" s="37"/>
      <c r="DP51" s="37"/>
      <c r="DQ51" s="37"/>
      <c r="DR51" s="37"/>
      <c r="DS51" s="37"/>
      <c r="DT51" s="37"/>
      <c r="DU51" s="37"/>
      <c r="DV51" s="37"/>
      <c r="DW51" s="37"/>
      <c r="DX51" s="37"/>
      <c r="DY51" s="37"/>
      <c r="DZ51" s="37"/>
      <c r="EA51" s="37"/>
      <c r="EB51" s="37"/>
      <c r="EC51" s="37"/>
      <c r="ED51" s="37"/>
      <c r="EE51" s="37"/>
      <c r="EF51" s="37"/>
      <c r="EG51" s="37"/>
      <c r="EH51" s="37"/>
      <c r="EI51" s="37"/>
      <c r="EJ51" s="37"/>
      <c r="EK51" s="37"/>
      <c r="EL51" s="37"/>
      <c r="EM51" s="37"/>
      <c r="EN51" s="37"/>
      <c r="EO51" s="37"/>
      <c r="EP51" s="37"/>
      <c r="EQ51" s="37"/>
      <c r="ER51" s="37"/>
      <c r="ES51" s="37"/>
      <c r="ET51" s="37"/>
      <c r="EU51" s="37"/>
      <c r="EV51" s="37"/>
      <c r="EW51" s="37"/>
      <c r="EX51" s="37"/>
      <c r="EY51" s="37"/>
      <c r="EZ51" s="37"/>
      <c r="FA51" s="37"/>
      <c r="FB51" s="37"/>
      <c r="FC51" s="37"/>
      <c r="FD51" s="37"/>
      <c r="FE51" s="37"/>
      <c r="FF51" s="37"/>
      <c r="FG51" s="37"/>
      <c r="FH51" s="37"/>
      <c r="FI51" s="37"/>
      <c r="FJ51" s="37"/>
      <c r="FK51" s="37"/>
      <c r="FL51" s="37"/>
      <c r="FM51" s="37"/>
      <c r="FN51" s="37"/>
      <c r="FO51" s="37"/>
      <c r="FP51" s="37"/>
      <c r="FQ51" s="37"/>
      <c r="FR51" s="37"/>
      <c r="FS51" s="37"/>
      <c r="FT51" s="37"/>
      <c r="FU51" s="37"/>
      <c r="FV51" s="37"/>
      <c r="FW51" s="37"/>
      <c r="FX51" s="37"/>
      <c r="FY51" s="37"/>
      <c r="FZ51" s="37"/>
      <c r="GA51" s="37"/>
      <c r="GB51" s="37"/>
      <c r="GC51" s="37"/>
      <c r="GD51" s="37"/>
      <c r="GE51" s="37"/>
      <c r="GF51" s="37"/>
      <c r="GG51" s="37"/>
      <c r="GH51" s="37"/>
      <c r="GI51" s="37"/>
      <c r="GJ51" s="37"/>
      <c r="GK51" s="37"/>
      <c r="GL51" s="37"/>
      <c r="GM51" s="37"/>
      <c r="GN51" s="37"/>
      <c r="GO51" s="37"/>
      <c r="GP51" s="37"/>
      <c r="GQ51" s="37"/>
      <c r="GR51" s="37"/>
      <c r="GS51" s="37"/>
      <c r="GT51" s="37"/>
      <c r="GU51" s="37"/>
      <c r="GV51" s="37"/>
      <c r="GW51" s="37"/>
      <c r="GX51" s="37"/>
      <c r="GY51" s="37"/>
      <c r="GZ51" s="37"/>
      <c r="HA51" s="37"/>
      <c r="HB51" s="37"/>
      <c r="HC51" s="37"/>
      <c r="HD51" s="37"/>
      <c r="HE51" s="37"/>
      <c r="HF51" s="37"/>
      <c r="HG51" s="37"/>
      <c r="HH51" s="37"/>
      <c r="HI51" s="37"/>
      <c r="HJ51" s="37"/>
      <c r="HK51" s="37"/>
      <c r="HL51" s="37"/>
      <c r="HM51" s="37"/>
      <c r="HN51" s="37"/>
      <c r="HO51" s="37"/>
      <c r="HP51" s="37"/>
      <c r="HQ51" s="37"/>
      <c r="HR51" s="37"/>
      <c r="HS51" s="37"/>
      <c r="HT51" s="37"/>
      <c r="HU51" s="37"/>
      <c r="HV51" s="37"/>
      <c r="HW51" s="37"/>
      <c r="HX51" s="37"/>
      <c r="HY51" s="37"/>
      <c r="HZ51" s="37"/>
      <c r="IA51" s="37"/>
      <c r="IB51" s="37"/>
      <c r="IC51" s="37"/>
      <c r="ID51" s="37"/>
      <c r="IE51" s="37"/>
      <c r="IF51" s="37"/>
      <c r="IG51" s="37"/>
      <c r="IH51" s="37"/>
      <c r="II51" s="37"/>
      <c r="IJ51" s="37"/>
      <c r="IK51" s="37"/>
      <c r="IL51" s="37"/>
      <c r="IM51" s="37"/>
      <c r="IN51" s="37"/>
      <c r="IO51" s="37"/>
      <c r="IP51" s="37"/>
      <c r="IQ51" s="37"/>
      <c r="IR51" s="37"/>
      <c r="IS51" s="37"/>
      <c r="IT51" s="37"/>
      <c r="IU51" s="37"/>
      <c r="IV51" s="37"/>
    </row>
    <row r="52" spans="1:256">
      <c r="A52" s="196"/>
      <c r="B52" s="196"/>
      <c r="C52" s="196"/>
      <c r="D52" s="196"/>
      <c r="E52" s="196"/>
      <c r="F52" s="196"/>
      <c r="G52" s="196"/>
      <c r="H52" s="39"/>
      <c r="I52" s="39"/>
      <c r="J52" s="39"/>
      <c r="K52" s="39"/>
      <c r="L52" s="39"/>
      <c r="M52" s="39"/>
      <c r="N52" s="39"/>
      <c r="O52" s="39"/>
      <c r="P52" s="39"/>
      <c r="Q52" s="196"/>
      <c r="R52" s="196"/>
      <c r="S52" s="196"/>
      <c r="T52" s="196"/>
      <c r="U52" s="196"/>
      <c r="V52" s="196"/>
      <c r="W52" s="196"/>
      <c r="X52" s="37"/>
      <c r="Y52" s="37"/>
      <c r="Z52" s="37"/>
      <c r="AA52" s="37"/>
      <c r="AB52" s="37"/>
      <c r="AC52" s="37"/>
      <c r="AD52" s="37"/>
      <c r="AE52" s="37"/>
      <c r="AF52" s="37"/>
      <c r="AG52" s="37"/>
      <c r="AH52" s="37"/>
      <c r="AI52" s="37"/>
      <c r="AJ52" s="37"/>
      <c r="AK52" s="37"/>
      <c r="AL52" s="37"/>
      <c r="AM52" s="37"/>
      <c r="AN52" s="37"/>
      <c r="AO52" s="37"/>
      <c r="AP52" s="37"/>
      <c r="AQ52" s="37"/>
      <c r="AR52" s="37"/>
      <c r="AS52" s="37"/>
      <c r="AT52" s="37"/>
      <c r="AU52" s="37"/>
      <c r="AV52" s="37"/>
      <c r="AW52" s="37"/>
      <c r="AX52" s="37"/>
      <c r="AY52" s="37"/>
      <c r="AZ52" s="37"/>
      <c r="BA52" s="37"/>
      <c r="BB52" s="37"/>
      <c r="BC52" s="37"/>
      <c r="BD52" s="37"/>
      <c r="BE52" s="37"/>
      <c r="BF52" s="37"/>
      <c r="BG52" s="37"/>
      <c r="BH52" s="37"/>
      <c r="BI52" s="37"/>
      <c r="BJ52" s="37"/>
      <c r="BK52" s="37"/>
      <c r="BL52" s="37"/>
      <c r="BM52" s="37"/>
      <c r="BN52" s="37"/>
      <c r="BO52" s="37"/>
      <c r="BP52" s="37"/>
      <c r="BQ52" s="37"/>
      <c r="BR52" s="37"/>
      <c r="BS52" s="37"/>
      <c r="BT52" s="37"/>
      <c r="BU52" s="37"/>
      <c r="BV52" s="37"/>
      <c r="BW52" s="37"/>
      <c r="BX52" s="37"/>
      <c r="BY52" s="37"/>
      <c r="BZ52" s="37"/>
      <c r="CA52" s="37"/>
      <c r="CB52" s="37"/>
      <c r="CC52" s="37"/>
      <c r="CD52" s="37"/>
      <c r="CE52" s="37"/>
      <c r="CF52" s="37"/>
      <c r="CG52" s="37"/>
      <c r="CH52" s="37"/>
      <c r="CI52" s="37"/>
      <c r="CJ52" s="37"/>
      <c r="CK52" s="37"/>
      <c r="CL52" s="37"/>
      <c r="CM52" s="37"/>
      <c r="CN52" s="37"/>
      <c r="CO52" s="37"/>
      <c r="CP52" s="37"/>
      <c r="CQ52" s="37"/>
      <c r="CR52" s="37"/>
      <c r="CS52" s="37"/>
      <c r="CT52" s="37"/>
      <c r="CU52" s="37"/>
      <c r="CV52" s="37"/>
      <c r="CW52" s="37"/>
      <c r="CX52" s="37"/>
      <c r="CY52" s="37"/>
      <c r="CZ52" s="37"/>
      <c r="DA52" s="37"/>
      <c r="DB52" s="37"/>
      <c r="DC52" s="37"/>
      <c r="DD52" s="37"/>
      <c r="DE52" s="37"/>
      <c r="DF52" s="37"/>
      <c r="DG52" s="37"/>
      <c r="DH52" s="37"/>
      <c r="DI52" s="37"/>
      <c r="DJ52" s="37"/>
      <c r="DK52" s="37"/>
      <c r="DL52" s="37"/>
      <c r="DM52" s="37"/>
      <c r="DN52" s="37"/>
      <c r="DO52" s="37"/>
      <c r="DP52" s="37"/>
      <c r="DQ52" s="37"/>
      <c r="DR52" s="37"/>
      <c r="DS52" s="37"/>
      <c r="DT52" s="37"/>
      <c r="DU52" s="37"/>
      <c r="DV52" s="37"/>
      <c r="DW52" s="37"/>
      <c r="DX52" s="37"/>
      <c r="DY52" s="37"/>
      <c r="DZ52" s="37"/>
      <c r="EA52" s="37"/>
      <c r="EB52" s="37"/>
      <c r="EC52" s="37"/>
      <c r="ED52" s="37"/>
      <c r="EE52" s="37"/>
      <c r="EF52" s="37"/>
      <c r="EG52" s="37"/>
      <c r="EH52" s="37"/>
      <c r="EI52" s="37"/>
      <c r="EJ52" s="37"/>
      <c r="EK52" s="37"/>
      <c r="EL52" s="37"/>
      <c r="EM52" s="37"/>
      <c r="EN52" s="37"/>
      <c r="EO52" s="37"/>
      <c r="EP52" s="37"/>
      <c r="EQ52" s="37"/>
      <c r="ER52" s="37"/>
      <c r="ES52" s="37"/>
      <c r="ET52" s="37"/>
      <c r="EU52" s="37"/>
      <c r="EV52" s="37"/>
      <c r="EW52" s="37"/>
      <c r="EX52" s="37"/>
      <c r="EY52" s="37"/>
      <c r="EZ52" s="37"/>
      <c r="FA52" s="37"/>
      <c r="FB52" s="37"/>
      <c r="FC52" s="37"/>
      <c r="FD52" s="37"/>
      <c r="FE52" s="37"/>
      <c r="FF52" s="37"/>
      <c r="FG52" s="37"/>
      <c r="FH52" s="37"/>
      <c r="FI52" s="37"/>
      <c r="FJ52" s="37"/>
      <c r="FK52" s="37"/>
      <c r="FL52" s="37"/>
      <c r="FM52" s="37"/>
      <c r="FN52" s="37"/>
      <c r="FO52" s="37"/>
      <c r="FP52" s="37"/>
      <c r="FQ52" s="37"/>
      <c r="FR52" s="37"/>
      <c r="FS52" s="37"/>
      <c r="FT52" s="37"/>
      <c r="FU52" s="37"/>
      <c r="FV52" s="37"/>
      <c r="FW52" s="37"/>
      <c r="FX52" s="37"/>
      <c r="FY52" s="37"/>
      <c r="FZ52" s="37"/>
      <c r="GA52" s="37"/>
      <c r="GB52" s="37"/>
      <c r="GC52" s="37"/>
      <c r="GD52" s="37"/>
      <c r="GE52" s="37"/>
      <c r="GF52" s="37"/>
      <c r="GG52" s="37"/>
      <c r="GH52" s="37"/>
      <c r="GI52" s="37"/>
      <c r="GJ52" s="37"/>
      <c r="GK52" s="37"/>
      <c r="GL52" s="37"/>
      <c r="GM52" s="37"/>
      <c r="GN52" s="37"/>
      <c r="GO52" s="37"/>
      <c r="GP52" s="37"/>
      <c r="GQ52" s="37"/>
      <c r="GR52" s="37"/>
      <c r="GS52" s="37"/>
      <c r="GT52" s="37"/>
      <c r="GU52" s="37"/>
      <c r="GV52" s="37"/>
      <c r="GW52" s="37"/>
      <c r="GX52" s="37"/>
      <c r="GY52" s="37"/>
      <c r="GZ52" s="37"/>
      <c r="HA52" s="37"/>
      <c r="HB52" s="37"/>
      <c r="HC52" s="37"/>
      <c r="HD52" s="37"/>
      <c r="HE52" s="37"/>
      <c r="HF52" s="37"/>
      <c r="HG52" s="37"/>
      <c r="HH52" s="37"/>
      <c r="HI52" s="37"/>
      <c r="HJ52" s="37"/>
      <c r="HK52" s="37"/>
      <c r="HL52" s="37"/>
      <c r="HM52" s="37"/>
      <c r="HN52" s="37"/>
      <c r="HO52" s="37"/>
      <c r="HP52" s="37"/>
      <c r="HQ52" s="37"/>
      <c r="HR52" s="37"/>
      <c r="HS52" s="37"/>
      <c r="HT52" s="37"/>
      <c r="HU52" s="37"/>
      <c r="HV52" s="37"/>
      <c r="HW52" s="37"/>
      <c r="HX52" s="37"/>
      <c r="HY52" s="37"/>
      <c r="HZ52" s="37"/>
      <c r="IA52" s="37"/>
      <c r="IB52" s="37"/>
      <c r="IC52" s="37"/>
      <c r="ID52" s="37"/>
      <c r="IE52" s="37"/>
      <c r="IF52" s="37"/>
      <c r="IG52" s="37"/>
      <c r="IH52" s="37"/>
      <c r="II52" s="37"/>
      <c r="IJ52" s="37"/>
      <c r="IK52" s="37"/>
      <c r="IL52" s="37"/>
      <c r="IM52" s="37"/>
      <c r="IN52" s="37"/>
      <c r="IO52" s="37"/>
      <c r="IP52" s="37"/>
      <c r="IQ52" s="37"/>
      <c r="IR52" s="37"/>
      <c r="IS52" s="37"/>
      <c r="IT52" s="37"/>
      <c r="IU52" s="37"/>
      <c r="IV52" s="37"/>
    </row>
    <row r="53" spans="1:256">
      <c r="P53" s="192"/>
      <c r="Q53" s="192"/>
      <c r="R53" s="192"/>
      <c r="S53" s="192"/>
      <c r="T53" s="192"/>
      <c r="U53" s="192"/>
    </row>
    <row r="60" spans="1:256" ht="15.75">
      <c r="Q60" s="193"/>
      <c r="R60" s="193"/>
      <c r="S60" s="193"/>
      <c r="T60" s="193"/>
    </row>
    <row r="61" spans="1:256" ht="15.75">
      <c r="Q61" s="40"/>
      <c r="R61" s="40"/>
      <c r="S61" s="41"/>
      <c r="T61" s="41"/>
    </row>
    <row r="62" spans="1:256" ht="15.75">
      <c r="Q62" s="40"/>
      <c r="R62" s="40"/>
      <c r="S62" s="41"/>
      <c r="T62" s="41"/>
    </row>
  </sheetData>
  <mergeCells count="40">
    <mergeCell ref="A7:W7"/>
    <mergeCell ref="A1:B1"/>
    <mergeCell ref="P1:W1"/>
    <mergeCell ref="A2:B2"/>
    <mergeCell ref="P2:W2"/>
    <mergeCell ref="A4:W6"/>
    <mergeCell ref="A20:B20"/>
    <mergeCell ref="T8:W8"/>
    <mergeCell ref="A9:C10"/>
    <mergeCell ref="D9:G9"/>
    <mergeCell ref="H9:K9"/>
    <mergeCell ref="L9:O9"/>
    <mergeCell ref="P9:S9"/>
    <mergeCell ref="T9:W9"/>
    <mergeCell ref="A11:C11"/>
    <mergeCell ref="A12:B13"/>
    <mergeCell ref="A14:B15"/>
    <mergeCell ref="A16:B17"/>
    <mergeCell ref="A18:B19"/>
    <mergeCell ref="Q43:W43"/>
    <mergeCell ref="A21:B21"/>
    <mergeCell ref="A22:C22"/>
    <mergeCell ref="A23:A25"/>
    <mergeCell ref="B23:B24"/>
    <mergeCell ref="A26:A28"/>
    <mergeCell ref="A29:A30"/>
    <mergeCell ref="A31:A33"/>
    <mergeCell ref="B31:B32"/>
    <mergeCell ref="A34:A35"/>
    <mergeCell ref="A36:A37"/>
    <mergeCell ref="A38:A39"/>
    <mergeCell ref="P53:U53"/>
    <mergeCell ref="Q60:T60"/>
    <mergeCell ref="A44:G44"/>
    <mergeCell ref="Q44:W44"/>
    <mergeCell ref="A45:G45"/>
    <mergeCell ref="Q45:W45"/>
    <mergeCell ref="A46:G46"/>
    <mergeCell ref="A52:G52"/>
    <mergeCell ref="Q52:W52"/>
  </mergeCells>
  <pageMargins left="0.70866141732283472" right="0.70866141732283472" top="0.47" bottom="0.74803149606299213" header="0.31496062992125984" footer="0.31496062992125984"/>
  <pageSetup paperSize="9" scale="91" orientation="landscape"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9</vt:i4>
      </vt:variant>
    </vt:vector>
  </HeadingPairs>
  <TitlesOfParts>
    <vt:vector size="15" baseType="lpstr">
      <vt:lpstr>Tinh</vt:lpstr>
      <vt:lpstr>Huyen</vt:lpstr>
      <vt:lpstr>MSTX</vt:lpstr>
      <vt:lpstr>Bieu 1</vt:lpstr>
      <vt:lpstr>Biẻu 2</vt:lpstr>
      <vt:lpstr>Bieu 3</vt:lpstr>
      <vt:lpstr>'Bieu 1'!Print_Area</vt:lpstr>
      <vt:lpstr>'Biẻu 2'!Print_Area</vt:lpstr>
      <vt:lpstr>Huyen!Print_Area</vt:lpstr>
      <vt:lpstr>MSTX!Print_Area</vt:lpstr>
      <vt:lpstr>Tinh!Print_Area</vt:lpstr>
      <vt:lpstr>'Bieu 1'!Print_Titles</vt:lpstr>
      <vt:lpstr>'Biẻu 2'!Print_Titles</vt:lpstr>
      <vt:lpstr>'Bieu 3'!Print_Titles</vt:lpstr>
      <vt:lpstr>Huyen!Print_Titles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VX</dc:creator>
  <cp:lastModifiedBy>user1474</cp:lastModifiedBy>
  <cp:lastPrinted>2022-01-19T08:25:39Z</cp:lastPrinted>
  <dcterms:created xsi:type="dcterms:W3CDTF">2017-01-04T07:38:18Z</dcterms:created>
  <dcterms:modified xsi:type="dcterms:W3CDTF">2022-01-19T08:25:47Z</dcterms:modified>
</cp:coreProperties>
</file>

<file path=package/services/digital-signature/_rels/origin.psdsor.rels>&#65279;<?xml version="1.0" encoding="utf-8"?><Relationships xmlns="http://schemas.openxmlformats.org/package/2006/relationships"><Relationship Type="http://schemas.openxmlformats.org/package/2006/relationships/digital-signature/signature" Target="/package/services/digital-signature/xml-signature/dc377d475cfb4200b1b866e1d50ef285.psdsxs" Id="Rd03b4f95d5364554" /></Relationships>
</file>